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480" windowHeight="11640" tabRatio="893" firstSheet="5" activeTab="10"/>
  </bookViews>
  <sheets>
    <sheet name="UK Public Sector Finances" sheetId="4" r:id="rId1"/>
    <sheet name="Scotland A" sheetId="15" r:id="rId2"/>
    <sheet name="Scotland B" sheetId="1" r:id="rId3"/>
    <sheet name="Scotland B (2)" sheetId="17" r:id="rId4"/>
    <sheet name="Scotland C" sheetId="16" r:id="rId5"/>
    <sheet name="Interest 1990-2002" sheetId="13" r:id="rId6"/>
    <sheet name="Interest 1980-91" sheetId="14" r:id="rId7"/>
    <sheet name="Interest 2002-2007" sheetId="12" r:id="rId8"/>
    <sheet name="Interest 2007-2012" sheetId="11" r:id="rId9"/>
    <sheet name="Interest 2013" sheetId="18" r:id="rId10"/>
    <sheet name="Summary" sheetId="19" r:id="rId11"/>
    <sheet name="Graph 1" sheetId="26" r:id="rId12"/>
    <sheet name="Graph 2" sheetId="25" r:id="rId13"/>
    <sheet name="Graph 3" sheetId="24" r:id="rId14"/>
    <sheet name="Graph 4" sheetId="23" r:id="rId15"/>
    <sheet name="Graph 5" sheetId="22" r:id="rId16"/>
    <sheet name="Graph 6" sheetId="21" r:id="rId17"/>
  </sheets>
  <calcPr calcId="145621"/>
</workbook>
</file>

<file path=xl/calcChain.xml><?xml version="1.0" encoding="utf-8"?>
<calcChain xmlns="http://schemas.openxmlformats.org/spreadsheetml/2006/main">
  <c r="H6" i="19" l="1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5" i="19"/>
  <c r="B6" i="19"/>
  <c r="B7" i="19" s="1"/>
  <c r="B8" i="19" s="1"/>
  <c r="B9" i="19" s="1"/>
  <c r="B10" i="19" s="1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G38" i="19"/>
  <c r="F38" i="19"/>
  <c r="E38" i="19"/>
  <c r="D38" i="19"/>
  <c r="C38" i="19"/>
  <c r="C6" i="19"/>
  <c r="D6" i="19"/>
  <c r="E6" i="19"/>
  <c r="F6" i="19"/>
  <c r="G6" i="19"/>
  <c r="C7" i="19"/>
  <c r="D7" i="19"/>
  <c r="E7" i="19"/>
  <c r="F7" i="19"/>
  <c r="G7" i="19"/>
  <c r="C8" i="19"/>
  <c r="D8" i="19"/>
  <c r="E8" i="19"/>
  <c r="F8" i="19"/>
  <c r="G8" i="19"/>
  <c r="C9" i="19"/>
  <c r="D9" i="19"/>
  <c r="E9" i="19"/>
  <c r="F9" i="19"/>
  <c r="G9" i="19"/>
  <c r="C10" i="19"/>
  <c r="D10" i="19"/>
  <c r="E10" i="19"/>
  <c r="F10" i="19"/>
  <c r="G10" i="19"/>
  <c r="C11" i="19"/>
  <c r="D11" i="19"/>
  <c r="E11" i="19"/>
  <c r="F11" i="19"/>
  <c r="G11" i="19"/>
  <c r="C12" i="19"/>
  <c r="D12" i="19"/>
  <c r="E12" i="19"/>
  <c r="F12" i="19"/>
  <c r="G12" i="19"/>
  <c r="C13" i="19"/>
  <c r="D13" i="19"/>
  <c r="E13" i="19"/>
  <c r="F13" i="19"/>
  <c r="G13" i="19"/>
  <c r="C14" i="19"/>
  <c r="D14" i="19"/>
  <c r="E14" i="19"/>
  <c r="F14" i="19"/>
  <c r="G14" i="19"/>
  <c r="C15" i="19"/>
  <c r="D15" i="19"/>
  <c r="E15" i="19"/>
  <c r="F15" i="19"/>
  <c r="G15" i="19"/>
  <c r="C16" i="19"/>
  <c r="D16" i="19"/>
  <c r="E16" i="19"/>
  <c r="F16" i="19"/>
  <c r="G16" i="19"/>
  <c r="C17" i="19"/>
  <c r="D17" i="19"/>
  <c r="E17" i="19"/>
  <c r="F17" i="19"/>
  <c r="G17" i="19"/>
  <c r="C18" i="19"/>
  <c r="D18" i="19"/>
  <c r="E18" i="19"/>
  <c r="F18" i="19"/>
  <c r="G18" i="19"/>
  <c r="C19" i="19"/>
  <c r="D19" i="19"/>
  <c r="E19" i="19"/>
  <c r="F19" i="19"/>
  <c r="G19" i="19"/>
  <c r="C20" i="19"/>
  <c r="D20" i="19"/>
  <c r="E20" i="19"/>
  <c r="F20" i="19"/>
  <c r="G20" i="19"/>
  <c r="C21" i="19"/>
  <c r="D21" i="19"/>
  <c r="E21" i="19"/>
  <c r="F21" i="19"/>
  <c r="G21" i="19"/>
  <c r="C22" i="19"/>
  <c r="D22" i="19"/>
  <c r="E22" i="19"/>
  <c r="F22" i="19"/>
  <c r="G22" i="19"/>
  <c r="C23" i="19"/>
  <c r="D23" i="19"/>
  <c r="E23" i="19"/>
  <c r="F23" i="19"/>
  <c r="G23" i="19"/>
  <c r="C24" i="19"/>
  <c r="D24" i="19"/>
  <c r="E24" i="19"/>
  <c r="F24" i="19"/>
  <c r="G24" i="19"/>
  <c r="C25" i="19"/>
  <c r="D25" i="19"/>
  <c r="E25" i="19"/>
  <c r="F25" i="19"/>
  <c r="G25" i="19"/>
  <c r="C26" i="19"/>
  <c r="D26" i="19"/>
  <c r="E26" i="19"/>
  <c r="F26" i="19"/>
  <c r="G26" i="19"/>
  <c r="C27" i="19"/>
  <c r="D27" i="19"/>
  <c r="E27" i="19"/>
  <c r="F27" i="19"/>
  <c r="G27" i="19"/>
  <c r="C28" i="19"/>
  <c r="D28" i="19"/>
  <c r="E28" i="19"/>
  <c r="F28" i="19"/>
  <c r="G28" i="19"/>
  <c r="C29" i="19"/>
  <c r="D29" i="19"/>
  <c r="E29" i="19"/>
  <c r="F29" i="19"/>
  <c r="G29" i="19"/>
  <c r="C30" i="19"/>
  <c r="D30" i="19"/>
  <c r="E30" i="19"/>
  <c r="F30" i="19"/>
  <c r="G30" i="19"/>
  <c r="C31" i="19"/>
  <c r="D31" i="19"/>
  <c r="E31" i="19"/>
  <c r="F31" i="19"/>
  <c r="G31" i="19"/>
  <c r="C32" i="19"/>
  <c r="D32" i="19"/>
  <c r="E32" i="19"/>
  <c r="F32" i="19"/>
  <c r="G32" i="19"/>
  <c r="C33" i="19"/>
  <c r="D33" i="19"/>
  <c r="E33" i="19"/>
  <c r="F33" i="19"/>
  <c r="G33" i="19"/>
  <c r="C34" i="19"/>
  <c r="D34" i="19"/>
  <c r="E34" i="19"/>
  <c r="F34" i="19"/>
  <c r="G34" i="19"/>
  <c r="C35" i="19"/>
  <c r="D35" i="19"/>
  <c r="E35" i="19"/>
  <c r="F35" i="19"/>
  <c r="G35" i="19"/>
  <c r="C36" i="19"/>
  <c r="D36" i="19"/>
  <c r="E36" i="19"/>
  <c r="F36" i="19"/>
  <c r="G36" i="19"/>
  <c r="C37" i="19"/>
  <c r="D37" i="19"/>
  <c r="E37" i="19"/>
  <c r="F37" i="19"/>
  <c r="G37" i="19"/>
  <c r="G5" i="19"/>
  <c r="F5" i="19"/>
  <c r="E5" i="19"/>
  <c r="D5" i="19"/>
  <c r="C5" i="19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9" i="4"/>
  <c r="M42" i="16" l="1"/>
  <c r="N42" i="16" s="1"/>
  <c r="M42" i="17"/>
  <c r="N42" i="17"/>
  <c r="M42" i="1"/>
  <c r="N42" i="1" s="1"/>
  <c r="M42" i="4"/>
  <c r="O42" i="4" s="1"/>
  <c r="L42" i="4"/>
  <c r="L42" i="17"/>
  <c r="L42" i="1"/>
  <c r="L42" i="15"/>
  <c r="L42" i="16"/>
  <c r="N42" i="4" l="1"/>
  <c r="P42" i="4" s="1"/>
  <c r="Q9" i="17"/>
  <c r="M10" i="4"/>
  <c r="N10" i="4" s="1"/>
  <c r="P10" i="4" s="1"/>
  <c r="Q10" i="4" s="1"/>
  <c r="R10" i="4"/>
  <c r="O10" i="4"/>
  <c r="M11" i="4"/>
  <c r="N11" i="4" s="1"/>
  <c r="M12" i="4"/>
  <c r="N12" i="4"/>
  <c r="P12" i="4" s="1"/>
  <c r="O12" i="4"/>
  <c r="M13" i="4"/>
  <c r="O13" i="4" s="1"/>
  <c r="N13" i="4"/>
  <c r="M14" i="4"/>
  <c r="O14" i="4" s="1"/>
  <c r="N14" i="4"/>
  <c r="P14" i="4" s="1"/>
  <c r="M15" i="4"/>
  <c r="O15" i="4" s="1"/>
  <c r="N15" i="4"/>
  <c r="M16" i="4"/>
  <c r="M16" i="17"/>
  <c r="N16" i="17" s="1"/>
  <c r="M17" i="4"/>
  <c r="O17" i="4"/>
  <c r="M18" i="4"/>
  <c r="N18" i="4"/>
  <c r="O18" i="4"/>
  <c r="M19" i="4"/>
  <c r="O19" i="4" s="1"/>
  <c r="N19" i="4"/>
  <c r="M20" i="4"/>
  <c r="M20" i="17"/>
  <c r="N20" i="17" s="1"/>
  <c r="M23" i="4"/>
  <c r="O23" i="4" s="1"/>
  <c r="N23" i="4"/>
  <c r="P23" i="4" s="1"/>
  <c r="M23" i="17"/>
  <c r="N23" i="17"/>
  <c r="M24" i="4"/>
  <c r="M24" i="17"/>
  <c r="N24" i="17" s="1"/>
  <c r="M25" i="4"/>
  <c r="N25" i="4"/>
  <c r="O25" i="4"/>
  <c r="M25" i="17"/>
  <c r="N25" i="17"/>
  <c r="M26" i="4"/>
  <c r="N26" i="4"/>
  <c r="O26" i="4"/>
  <c r="M26" i="17"/>
  <c r="N26" i="17" s="1"/>
  <c r="M27" i="4"/>
  <c r="M27" i="17"/>
  <c r="N27" i="17"/>
  <c r="M28" i="4"/>
  <c r="O28" i="4"/>
  <c r="M28" i="17"/>
  <c r="N28" i="17" s="1"/>
  <c r="M29" i="4"/>
  <c r="N29" i="4"/>
  <c r="M29" i="17"/>
  <c r="N29" i="17"/>
  <c r="M30" i="4"/>
  <c r="N30" i="4"/>
  <c r="P30" i="4" s="1"/>
  <c r="O30" i="4"/>
  <c r="M30" i="17"/>
  <c r="N30" i="17"/>
  <c r="M31" i="4"/>
  <c r="M31" i="17"/>
  <c r="N31" i="17"/>
  <c r="M32" i="4"/>
  <c r="O32" i="4"/>
  <c r="M32" i="17"/>
  <c r="N32" i="17" s="1"/>
  <c r="M33" i="4"/>
  <c r="M33" i="17"/>
  <c r="N33" i="17"/>
  <c r="M34" i="4"/>
  <c r="N34" i="4"/>
  <c r="O34" i="4"/>
  <c r="M34" i="17"/>
  <c r="N34" i="17"/>
  <c r="M35" i="4"/>
  <c r="O35" i="4" s="1"/>
  <c r="N35" i="4"/>
  <c r="P35" i="4"/>
  <c r="M35" i="17"/>
  <c r="N35" i="17" s="1"/>
  <c r="M36" i="4"/>
  <c r="M36" i="17"/>
  <c r="N36" i="17" s="1"/>
  <c r="M37" i="4"/>
  <c r="O37" i="4" s="1"/>
  <c r="M37" i="17"/>
  <c r="N37" i="17"/>
  <c r="M38" i="4"/>
  <c r="N38" i="4" s="1"/>
  <c r="M38" i="17"/>
  <c r="N38" i="17" s="1"/>
  <c r="M39" i="4"/>
  <c r="O39" i="4" s="1"/>
  <c r="M39" i="17"/>
  <c r="N39" i="17" s="1"/>
  <c r="M40" i="4"/>
  <c r="O40" i="4" s="1"/>
  <c r="M40" i="17"/>
  <c r="N40" i="17"/>
  <c r="M41" i="4"/>
  <c r="Q9" i="1"/>
  <c r="M12" i="1"/>
  <c r="N12" i="1" s="1"/>
  <c r="M20" i="1"/>
  <c r="N20" i="1" s="1"/>
  <c r="M23" i="1"/>
  <c r="N23" i="1"/>
  <c r="M24" i="1"/>
  <c r="N24" i="1" s="1"/>
  <c r="M25" i="1"/>
  <c r="N25" i="1"/>
  <c r="M26" i="1"/>
  <c r="N26" i="1"/>
  <c r="M27" i="1"/>
  <c r="M28" i="1"/>
  <c r="N28" i="1" s="1"/>
  <c r="M29" i="1"/>
  <c r="N29" i="1"/>
  <c r="M30" i="1"/>
  <c r="N30" i="1"/>
  <c r="M31" i="1"/>
  <c r="N31" i="1"/>
  <c r="M32" i="1"/>
  <c r="N32" i="1" s="1"/>
  <c r="M33" i="1"/>
  <c r="N33" i="1"/>
  <c r="M34" i="1"/>
  <c r="N34" i="1"/>
  <c r="M35" i="1"/>
  <c r="N35" i="1"/>
  <c r="M36" i="1"/>
  <c r="N36" i="1" s="1"/>
  <c r="M37" i="1"/>
  <c r="N37" i="1" s="1"/>
  <c r="M38" i="1"/>
  <c r="N38" i="1" s="1"/>
  <c r="M39" i="1"/>
  <c r="M40" i="1"/>
  <c r="N40" i="1" s="1"/>
  <c r="M41" i="17"/>
  <c r="N41" i="17" s="1"/>
  <c r="Q9" i="16"/>
  <c r="M13" i="16"/>
  <c r="N13" i="16"/>
  <c r="M20" i="16"/>
  <c r="N20" i="16" s="1"/>
  <c r="M23" i="16"/>
  <c r="N23" i="16" s="1"/>
  <c r="M24" i="16"/>
  <c r="N24" i="16"/>
  <c r="M25" i="16"/>
  <c r="N25" i="16"/>
  <c r="M26" i="16"/>
  <c r="N26" i="16"/>
  <c r="M27" i="16"/>
  <c r="N27" i="16" s="1"/>
  <c r="M28" i="16"/>
  <c r="N28" i="16"/>
  <c r="M29" i="16"/>
  <c r="N29" i="16" s="1"/>
  <c r="M30" i="16"/>
  <c r="N30" i="16"/>
  <c r="M31" i="16"/>
  <c r="N31" i="16" s="1"/>
  <c r="M32" i="16"/>
  <c r="N32" i="16"/>
  <c r="M33" i="16"/>
  <c r="N33" i="16"/>
  <c r="M34" i="16"/>
  <c r="N34" i="16"/>
  <c r="M35" i="16"/>
  <c r="N35" i="16" s="1"/>
  <c r="M36" i="16"/>
  <c r="N36" i="16" s="1"/>
  <c r="M37" i="16"/>
  <c r="N37" i="16" s="1"/>
  <c r="M38" i="16"/>
  <c r="N38" i="16" s="1"/>
  <c r="M39" i="16"/>
  <c r="N39" i="16" s="1"/>
  <c r="M40" i="16"/>
  <c r="N40" i="16" s="1"/>
  <c r="M9" i="15"/>
  <c r="M10" i="15" s="1"/>
  <c r="M11" i="15" s="1"/>
  <c r="M12" i="15" s="1"/>
  <c r="M13" i="15" s="1"/>
  <c r="M14" i="15" s="1"/>
  <c r="M15" i="15" s="1"/>
  <c r="M16" i="15" s="1"/>
  <c r="M17" i="15" s="1"/>
  <c r="M18" i="15" s="1"/>
  <c r="M19" i="15" s="1"/>
  <c r="M20" i="15" s="1"/>
  <c r="M21" i="15" s="1"/>
  <c r="M22" i="15" s="1"/>
  <c r="M23" i="15" s="1"/>
  <c r="M24" i="15" s="1"/>
  <c r="M25" i="15" s="1"/>
  <c r="M26" i="15" s="1"/>
  <c r="M27" i="15" s="1"/>
  <c r="M28" i="15" s="1"/>
  <c r="M29" i="15" s="1"/>
  <c r="M30" i="15" s="1"/>
  <c r="M31" i="15" s="1"/>
  <c r="M32" i="15" s="1"/>
  <c r="M33" i="15" s="1"/>
  <c r="M34" i="15" s="1"/>
  <c r="M35" i="15" s="1"/>
  <c r="M36" i="15" s="1"/>
  <c r="M37" i="15" s="1"/>
  <c r="M38" i="15" s="1"/>
  <c r="M39" i="15" s="1"/>
  <c r="M40" i="15" s="1"/>
  <c r="M41" i="15" s="1"/>
  <c r="M42" i="15" s="1"/>
  <c r="M41" i="16"/>
  <c r="N41" i="16" s="1"/>
  <c r="M41" i="1"/>
  <c r="E4" i="14"/>
  <c r="E5" i="14"/>
  <c r="E6" i="14"/>
  <c r="E7" i="14"/>
  <c r="E8" i="14"/>
  <c r="E9" i="14"/>
  <c r="M16" i="16" s="1"/>
  <c r="N16" i="16" s="1"/>
  <c r="E10" i="14"/>
  <c r="E11" i="14"/>
  <c r="E12" i="14"/>
  <c r="E13" i="14"/>
  <c r="E3" i="14"/>
  <c r="C3" i="14"/>
  <c r="C4" i="14"/>
  <c r="C5" i="14" s="1"/>
  <c r="C6" i="14" s="1"/>
  <c r="C7" i="14" s="1"/>
  <c r="C8" i="14" s="1"/>
  <c r="C9" i="14" s="1"/>
  <c r="C10" i="14" s="1"/>
  <c r="C11" i="14" s="1"/>
  <c r="C12" i="14" s="1"/>
  <c r="C13" i="14" s="1"/>
  <c r="A4" i="14"/>
  <c r="A5" i="14"/>
  <c r="A6" i="14"/>
  <c r="A7" i="14" s="1"/>
  <c r="A8" i="14" s="1"/>
  <c r="A9" i="14"/>
  <c r="A10" i="14" s="1"/>
  <c r="A11" i="14" s="1"/>
  <c r="A12" i="14" s="1"/>
  <c r="A13" i="14" s="1"/>
  <c r="F11" i="13"/>
  <c r="F12" i="13"/>
  <c r="F13" i="13"/>
  <c r="F14" i="13"/>
  <c r="F10" i="13"/>
  <c r="E4" i="13"/>
  <c r="M21" i="16" s="1"/>
  <c r="N21" i="16" s="1"/>
  <c r="E5" i="13"/>
  <c r="M22" i="1" s="1"/>
  <c r="N22" i="1" s="1"/>
  <c r="D4" i="13"/>
  <c r="M21" i="4" s="1"/>
  <c r="D5" i="13"/>
  <c r="M22" i="4" s="1"/>
  <c r="A4" i="13"/>
  <c r="A5" i="13"/>
  <c r="A6" i="13"/>
  <c r="A7" i="13"/>
  <c r="A8" i="13" s="1"/>
  <c r="A9" i="13" s="1"/>
  <c r="A10" i="13"/>
  <c r="A11" i="13" s="1"/>
  <c r="A12" i="13" s="1"/>
  <c r="A13" i="13" s="1"/>
  <c r="A14" i="13" s="1"/>
  <c r="C3" i="13"/>
  <c r="C4" i="13" s="1"/>
  <c r="C5" i="13" s="1"/>
  <c r="C6" i="13"/>
  <c r="C7" i="13" s="1"/>
  <c r="C8" i="13" s="1"/>
  <c r="C9" i="13" s="1"/>
  <c r="C10" i="13" s="1"/>
  <c r="C11" i="13" s="1"/>
  <c r="C12" i="13" s="1"/>
  <c r="C13" i="13" s="1"/>
  <c r="C14" i="13" s="1"/>
  <c r="O38" i="4" l="1"/>
  <c r="P38" i="4" s="1"/>
  <c r="N40" i="4"/>
  <c r="P40" i="4" s="1"/>
  <c r="N39" i="4"/>
  <c r="P39" i="4" s="1"/>
  <c r="N37" i="4"/>
  <c r="P37" i="4" s="1"/>
  <c r="N39" i="1"/>
  <c r="M19" i="17"/>
  <c r="N19" i="17" s="1"/>
  <c r="M19" i="1"/>
  <c r="M19" i="16"/>
  <c r="N19" i="16" s="1"/>
  <c r="M15" i="17"/>
  <c r="N15" i="17" s="1"/>
  <c r="M15" i="16"/>
  <c r="N15" i="16" s="1"/>
  <c r="M15" i="1"/>
  <c r="M11" i="17"/>
  <c r="N11" i="17" s="1"/>
  <c r="M11" i="1"/>
  <c r="N27" i="1"/>
  <c r="N22" i="4"/>
  <c r="P22" i="4" s="1"/>
  <c r="O22" i="4"/>
  <c r="M18" i="17"/>
  <c r="N18" i="17" s="1"/>
  <c r="M18" i="1"/>
  <c r="M18" i="16"/>
  <c r="N18" i="16" s="1"/>
  <c r="M14" i="17"/>
  <c r="N14" i="17" s="1"/>
  <c r="M14" i="1"/>
  <c r="M14" i="16"/>
  <c r="N14" i="16" s="1"/>
  <c r="N21" i="4"/>
  <c r="P21" i="4" s="1"/>
  <c r="O21" i="4"/>
  <c r="N41" i="1"/>
  <c r="M11" i="16"/>
  <c r="N11" i="16" s="1"/>
  <c r="P29" i="4"/>
  <c r="N24" i="4"/>
  <c r="O24" i="4"/>
  <c r="N20" i="4"/>
  <c r="O20" i="4"/>
  <c r="M10" i="17"/>
  <c r="M10" i="1"/>
  <c r="M10" i="16"/>
  <c r="M17" i="17"/>
  <c r="N17" i="17" s="1"/>
  <c r="M17" i="1"/>
  <c r="M13" i="17"/>
  <c r="N13" i="17" s="1"/>
  <c r="M13" i="1"/>
  <c r="M22" i="16"/>
  <c r="N22" i="16" s="1"/>
  <c r="M17" i="16"/>
  <c r="N17" i="16" s="1"/>
  <c r="M16" i="1"/>
  <c r="N33" i="4"/>
  <c r="O33" i="4"/>
  <c r="O31" i="4"/>
  <c r="N31" i="4"/>
  <c r="P31" i="4" s="1"/>
  <c r="O29" i="4"/>
  <c r="O27" i="4"/>
  <c r="N27" i="4"/>
  <c r="P27" i="4" s="1"/>
  <c r="P26" i="4"/>
  <c r="M21" i="17"/>
  <c r="N21" i="17" s="1"/>
  <c r="M21" i="1"/>
  <c r="N21" i="1" s="1"/>
  <c r="M12" i="17"/>
  <c r="N12" i="17" s="1"/>
  <c r="M12" i="16"/>
  <c r="N12" i="16" s="1"/>
  <c r="N41" i="4"/>
  <c r="O41" i="4"/>
  <c r="N36" i="4"/>
  <c r="O36" i="4"/>
  <c r="P25" i="4"/>
  <c r="M22" i="17"/>
  <c r="N22" i="17" s="1"/>
  <c r="N16" i="4"/>
  <c r="O16" i="4"/>
  <c r="N32" i="4"/>
  <c r="P32" i="4" s="1"/>
  <c r="P19" i="4"/>
  <c r="P18" i="4"/>
  <c r="N17" i="4"/>
  <c r="P17" i="4" s="1"/>
  <c r="P15" i="4"/>
  <c r="P34" i="4"/>
  <c r="N28" i="4"/>
  <c r="P28" i="4" s="1"/>
  <c r="P13" i="4"/>
  <c r="R11" i="4"/>
  <c r="O10" i="17"/>
  <c r="O11" i="4"/>
  <c r="P11" i="4" s="1"/>
  <c r="Q11" i="4" s="1"/>
  <c r="S10" i="4"/>
  <c r="T10" i="4" s="1"/>
  <c r="O10" i="16" s="1"/>
  <c r="P41" i="4" l="1"/>
  <c r="R12" i="4"/>
  <c r="Q12" i="4"/>
  <c r="S11" i="4"/>
  <c r="T11" i="4"/>
  <c r="P16" i="4"/>
  <c r="P36" i="4"/>
  <c r="N13" i="1"/>
  <c r="M43" i="16"/>
  <c r="N10" i="16"/>
  <c r="N14" i="1"/>
  <c r="N11" i="1"/>
  <c r="P33" i="4"/>
  <c r="O10" i="1"/>
  <c r="M43" i="1"/>
  <c r="N10" i="1"/>
  <c r="P20" i="4"/>
  <c r="P24" i="4"/>
  <c r="N18" i="1"/>
  <c r="N16" i="1"/>
  <c r="N17" i="1"/>
  <c r="N10" i="17"/>
  <c r="M43" i="17"/>
  <c r="N15" i="1"/>
  <c r="N19" i="1"/>
  <c r="N43" i="1" l="1"/>
  <c r="P10" i="1"/>
  <c r="P10" i="17"/>
  <c r="N43" i="17"/>
  <c r="P10" i="16"/>
  <c r="N43" i="16"/>
  <c r="S12" i="4"/>
  <c r="T12" i="4" s="1"/>
  <c r="R13" i="4"/>
  <c r="Q13" i="4"/>
  <c r="S13" i="4" l="1"/>
  <c r="R14" i="4"/>
  <c r="Q14" i="4"/>
  <c r="Q10" i="16"/>
  <c r="Q10" i="1"/>
  <c r="T13" i="4"/>
  <c r="Q10" i="17"/>
  <c r="O11" i="16" l="1"/>
  <c r="O11" i="1"/>
  <c r="S14" i="4"/>
  <c r="R15" i="4"/>
  <c r="Q15" i="4"/>
  <c r="O11" i="17"/>
  <c r="T14" i="4"/>
  <c r="P11" i="17" l="1"/>
  <c r="Q16" i="4"/>
  <c r="R16" i="4"/>
  <c r="S15" i="4"/>
  <c r="P11" i="1"/>
  <c r="P11" i="16"/>
  <c r="T15" i="4"/>
  <c r="Q17" i="4" l="1"/>
  <c r="R17" i="4"/>
  <c r="S16" i="4"/>
  <c r="Q11" i="1"/>
  <c r="Q11" i="17"/>
  <c r="Q11" i="16"/>
  <c r="T16" i="4"/>
  <c r="O12" i="17" l="1"/>
  <c r="R18" i="4"/>
  <c r="Q18" i="4"/>
  <c r="S17" i="4"/>
  <c r="O12" i="16"/>
  <c r="O12" i="1"/>
  <c r="T17" i="4"/>
  <c r="P12" i="16" l="1"/>
  <c r="P12" i="17"/>
  <c r="P12" i="1"/>
  <c r="R19" i="4"/>
  <c r="S18" i="4"/>
  <c r="T18" i="4" s="1"/>
  <c r="Q19" i="4"/>
  <c r="Q12" i="17" l="1"/>
  <c r="Q20" i="4"/>
  <c r="S19" i="4"/>
  <c r="T19" i="4" s="1"/>
  <c r="R20" i="4"/>
  <c r="Q12" i="1"/>
  <c r="Q12" i="16"/>
  <c r="O13" i="1" l="1"/>
  <c r="Q21" i="4"/>
  <c r="R21" i="4"/>
  <c r="S20" i="4"/>
  <c r="T20" i="4" s="1"/>
  <c r="O13" i="16"/>
  <c r="O13" i="17"/>
  <c r="Q22" i="4" l="1"/>
  <c r="S21" i="4"/>
  <c r="R22" i="4"/>
  <c r="P13" i="16"/>
  <c r="P13" i="17"/>
  <c r="P13" i="1"/>
  <c r="T21" i="4"/>
  <c r="Q23" i="4" l="1"/>
  <c r="R23" i="4"/>
  <c r="S22" i="4"/>
  <c r="T22" i="4" s="1"/>
  <c r="Q13" i="17"/>
  <c r="Q13" i="1"/>
  <c r="Q13" i="16"/>
  <c r="O14" i="1" l="1"/>
  <c r="P14" i="1" s="1"/>
  <c r="Q14" i="1" s="1"/>
  <c r="O14" i="16"/>
  <c r="P14" i="16" s="1"/>
  <c r="O14" i="17"/>
  <c r="P14" i="17" s="1"/>
  <c r="Q14" i="17"/>
  <c r="Q24" i="4"/>
  <c r="S23" i="4"/>
  <c r="T23" i="4" s="1"/>
  <c r="R24" i="4"/>
  <c r="Q25" i="4" l="1"/>
  <c r="R25" i="4"/>
  <c r="S24" i="4"/>
  <c r="O15" i="17"/>
  <c r="P15" i="17" s="1"/>
  <c r="Q15" i="17"/>
  <c r="Q14" i="16"/>
  <c r="T24" i="4"/>
  <c r="O15" i="1"/>
  <c r="P15" i="1" s="1"/>
  <c r="Q15" i="1"/>
  <c r="O16" i="1" l="1"/>
  <c r="P16" i="1" s="1"/>
  <c r="Q16" i="1"/>
  <c r="O15" i="16"/>
  <c r="P15" i="16" s="1"/>
  <c r="Q15" i="16" s="1"/>
  <c r="Q26" i="4"/>
  <c r="S25" i="4"/>
  <c r="R26" i="4"/>
  <c r="O16" i="17"/>
  <c r="P16" i="17" s="1"/>
  <c r="Q16" i="17" s="1"/>
  <c r="T25" i="4"/>
  <c r="O17" i="17" l="1"/>
  <c r="P17" i="17" s="1"/>
  <c r="Q17" i="17" s="1"/>
  <c r="T26" i="4"/>
  <c r="O16" i="16"/>
  <c r="P16" i="16" s="1"/>
  <c r="Q16" i="16" s="1"/>
  <c r="O17" i="1"/>
  <c r="P17" i="1" s="1"/>
  <c r="Q17" i="1" s="1"/>
  <c r="S26" i="4"/>
  <c r="R27" i="4"/>
  <c r="Q27" i="4"/>
  <c r="O18" i="1" l="1"/>
  <c r="P18" i="1" s="1"/>
  <c r="Q18" i="1" s="1"/>
  <c r="O18" i="17"/>
  <c r="P18" i="17" s="1"/>
  <c r="Q18" i="17" s="1"/>
  <c r="O17" i="16"/>
  <c r="P17" i="16" s="1"/>
  <c r="Q17" i="16" s="1"/>
  <c r="Q28" i="4"/>
  <c r="R28" i="4"/>
  <c r="S27" i="4"/>
  <c r="T27" i="4"/>
  <c r="O19" i="1" l="1"/>
  <c r="P19" i="1" s="1"/>
  <c r="Q19" i="1" s="1"/>
  <c r="O18" i="16"/>
  <c r="P18" i="16" s="1"/>
  <c r="Q18" i="16" s="1"/>
  <c r="Q29" i="4"/>
  <c r="R29" i="4"/>
  <c r="S28" i="4"/>
  <c r="O19" i="17"/>
  <c r="P19" i="17" s="1"/>
  <c r="Q19" i="17" s="1"/>
  <c r="T28" i="4"/>
  <c r="O20" i="1" l="1"/>
  <c r="P20" i="1" s="1"/>
  <c r="Q20" i="1" s="1"/>
  <c r="Q30" i="4"/>
  <c r="R30" i="4"/>
  <c r="S29" i="4"/>
  <c r="O19" i="16"/>
  <c r="P19" i="16" s="1"/>
  <c r="Q19" i="16" s="1"/>
  <c r="O20" i="17"/>
  <c r="P20" i="17" s="1"/>
  <c r="Q20" i="17" s="1"/>
  <c r="T29" i="4"/>
  <c r="O21" i="1" l="1"/>
  <c r="P21" i="1" s="1"/>
  <c r="Q21" i="1"/>
  <c r="O21" i="17"/>
  <c r="P21" i="17" s="1"/>
  <c r="Q21" i="17" s="1"/>
  <c r="O20" i="16"/>
  <c r="P20" i="16" s="1"/>
  <c r="Q20" i="16" s="1"/>
  <c r="S30" i="4"/>
  <c r="T30" i="4" s="1"/>
  <c r="Q31" i="4"/>
  <c r="R31" i="4"/>
  <c r="O22" i="17" l="1"/>
  <c r="P22" i="17" s="1"/>
  <c r="Q22" i="17"/>
  <c r="Q32" i="4"/>
  <c r="R32" i="4"/>
  <c r="S31" i="4"/>
  <c r="O22" i="1"/>
  <c r="P22" i="1" s="1"/>
  <c r="Q22" i="1"/>
  <c r="O21" i="16"/>
  <c r="P21" i="16" s="1"/>
  <c r="Q21" i="16" s="1"/>
  <c r="T31" i="4"/>
  <c r="O22" i="16" l="1"/>
  <c r="P22" i="16" s="1"/>
  <c r="Q22" i="16"/>
  <c r="O23" i="1"/>
  <c r="P23" i="1" s="1"/>
  <c r="Q23" i="1" s="1"/>
  <c r="Q33" i="4"/>
  <c r="R33" i="4"/>
  <c r="S32" i="4"/>
  <c r="T32" i="4" s="1"/>
  <c r="O23" i="17"/>
  <c r="P23" i="17" s="1"/>
  <c r="Q23" i="17" s="1"/>
  <c r="O24" i="1" l="1"/>
  <c r="P24" i="1" s="1"/>
  <c r="Q24" i="1" s="1"/>
  <c r="O23" i="16"/>
  <c r="P23" i="16" s="1"/>
  <c r="Q23" i="16" s="1"/>
  <c r="O24" i="17"/>
  <c r="P24" i="17" s="1"/>
  <c r="Q24" i="17" s="1"/>
  <c r="Q34" i="4"/>
  <c r="S33" i="4"/>
  <c r="T33" i="4" s="1"/>
  <c r="R34" i="4"/>
  <c r="O24" i="16" l="1"/>
  <c r="P24" i="16" s="1"/>
  <c r="Q24" i="16"/>
  <c r="O25" i="17"/>
  <c r="P25" i="17" s="1"/>
  <c r="Q25" i="17" s="1"/>
  <c r="O25" i="1"/>
  <c r="P25" i="1" s="1"/>
  <c r="Q25" i="1" s="1"/>
  <c r="Q35" i="4"/>
  <c r="R35" i="4"/>
  <c r="S34" i="4"/>
  <c r="T34" i="4" s="1"/>
  <c r="O26" i="1" l="1"/>
  <c r="P26" i="1" s="1"/>
  <c r="Q26" i="1" s="1"/>
  <c r="O26" i="17"/>
  <c r="P26" i="17" s="1"/>
  <c r="Q26" i="17"/>
  <c r="S35" i="4"/>
  <c r="R36" i="4"/>
  <c r="Q36" i="4"/>
  <c r="O25" i="16"/>
  <c r="P25" i="16" s="1"/>
  <c r="Q25" i="16" s="1"/>
  <c r="T35" i="4"/>
  <c r="O26" i="16" l="1"/>
  <c r="P26" i="16" s="1"/>
  <c r="Q26" i="16" s="1"/>
  <c r="O27" i="17"/>
  <c r="P27" i="17" s="1"/>
  <c r="Q27" i="17" s="1"/>
  <c r="Q37" i="4"/>
  <c r="R37" i="4"/>
  <c r="S36" i="4"/>
  <c r="T36" i="4" s="1"/>
  <c r="O27" i="1"/>
  <c r="P27" i="1" s="1"/>
  <c r="Q27" i="1" s="1"/>
  <c r="O27" i="16" l="1"/>
  <c r="P27" i="16" s="1"/>
  <c r="Q27" i="16" s="1"/>
  <c r="O28" i="1"/>
  <c r="P28" i="1" s="1"/>
  <c r="Q28" i="1" s="1"/>
  <c r="O28" i="17"/>
  <c r="P28" i="17" s="1"/>
  <c r="Q28" i="17" s="1"/>
  <c r="S37" i="4"/>
  <c r="T37" i="4" s="1"/>
  <c r="R38" i="4"/>
  <c r="Q38" i="4"/>
  <c r="O28" i="16" l="1"/>
  <c r="P28" i="16" s="1"/>
  <c r="Q28" i="16" s="1"/>
  <c r="O29" i="1"/>
  <c r="P29" i="1" s="1"/>
  <c r="Q29" i="1"/>
  <c r="O29" i="17"/>
  <c r="P29" i="17" s="1"/>
  <c r="Q29" i="17" s="1"/>
  <c r="S38" i="4"/>
  <c r="Q39" i="4"/>
  <c r="R39" i="4"/>
  <c r="T38" i="4"/>
  <c r="O29" i="16" l="1"/>
  <c r="P29" i="16" s="1"/>
  <c r="Q29" i="16" s="1"/>
  <c r="O30" i="17"/>
  <c r="P30" i="17" s="1"/>
  <c r="Q30" i="17" s="1"/>
  <c r="S39" i="4"/>
  <c r="T39" i="4" s="1"/>
  <c r="Q40" i="4"/>
  <c r="R40" i="4"/>
  <c r="O30" i="1"/>
  <c r="P30" i="1" s="1"/>
  <c r="Q30" i="1" s="1"/>
  <c r="O30" i="16" l="1"/>
  <c r="P30" i="16" s="1"/>
  <c r="Q30" i="16" s="1"/>
  <c r="O31" i="17"/>
  <c r="P31" i="17" s="1"/>
  <c r="Q31" i="17" s="1"/>
  <c r="S40" i="4"/>
  <c r="T40" i="4" s="1"/>
  <c r="R41" i="4"/>
  <c r="Q41" i="4"/>
  <c r="R42" i="4" s="1"/>
  <c r="O31" i="1"/>
  <c r="P31" i="1" s="1"/>
  <c r="Q31" i="1"/>
  <c r="S41" i="4" l="1"/>
  <c r="Q42" i="4"/>
  <c r="S42" i="4" s="1"/>
  <c r="T42" i="4" s="1"/>
  <c r="O31" i="16"/>
  <c r="P31" i="16" s="1"/>
  <c r="Q31" i="16" s="1"/>
  <c r="O32" i="17"/>
  <c r="P32" i="17" s="1"/>
  <c r="Q32" i="17" s="1"/>
  <c r="O32" i="1"/>
  <c r="P32" i="1" s="1"/>
  <c r="Q32" i="1" s="1"/>
  <c r="T41" i="4"/>
  <c r="O33" i="1" l="1"/>
  <c r="P33" i="1" s="1"/>
  <c r="Q33" i="1" s="1"/>
  <c r="O33" i="17"/>
  <c r="P33" i="17" s="1"/>
  <c r="Q33" i="17" s="1"/>
  <c r="O32" i="16"/>
  <c r="P32" i="16" s="1"/>
  <c r="Q32" i="16" s="1"/>
  <c r="O34" i="17" l="1"/>
  <c r="P34" i="17" s="1"/>
  <c r="Q34" i="17" s="1"/>
  <c r="O34" i="1"/>
  <c r="P34" i="1" s="1"/>
  <c r="Q34" i="1" s="1"/>
  <c r="O33" i="16"/>
  <c r="P33" i="16" s="1"/>
  <c r="Q33" i="16" s="1"/>
  <c r="O35" i="17" l="1"/>
  <c r="P35" i="17" s="1"/>
  <c r="Q35" i="17" s="1"/>
  <c r="O34" i="16"/>
  <c r="P34" i="16" s="1"/>
  <c r="Q34" i="16" s="1"/>
  <c r="O35" i="1"/>
  <c r="P35" i="1" s="1"/>
  <c r="Q35" i="1" s="1"/>
  <c r="O36" i="1" l="1"/>
  <c r="P36" i="1" s="1"/>
  <c r="Q36" i="1" s="1"/>
  <c r="O35" i="16"/>
  <c r="P35" i="16" s="1"/>
  <c r="Q35" i="16" s="1"/>
  <c r="O36" i="17"/>
  <c r="P36" i="17" s="1"/>
  <c r="Q36" i="17" s="1"/>
  <c r="O37" i="17" l="1"/>
  <c r="P37" i="17" s="1"/>
  <c r="Q37" i="17" s="1"/>
  <c r="O37" i="1"/>
  <c r="P37" i="1" s="1"/>
  <c r="Q37" i="1" s="1"/>
  <c r="O36" i="16"/>
  <c r="P36" i="16" s="1"/>
  <c r="Q36" i="16" s="1"/>
  <c r="O37" i="16" l="1"/>
  <c r="P37" i="16" s="1"/>
  <c r="Q37" i="16" s="1"/>
  <c r="O38" i="1"/>
  <c r="P38" i="1" s="1"/>
  <c r="Q38" i="1" s="1"/>
  <c r="O38" i="17"/>
  <c r="P38" i="17" s="1"/>
  <c r="Q38" i="17" s="1"/>
  <c r="O38" i="16" l="1"/>
  <c r="P38" i="16" s="1"/>
  <c r="Q38" i="16" s="1"/>
  <c r="O39" i="17"/>
  <c r="P39" i="17" s="1"/>
  <c r="Q39" i="17" s="1"/>
  <c r="O39" i="1"/>
  <c r="P39" i="1" s="1"/>
  <c r="Q39" i="1" s="1"/>
  <c r="O39" i="16" l="1"/>
  <c r="P39" i="16" s="1"/>
  <c r="Q39" i="16" s="1"/>
  <c r="O40" i="1"/>
  <c r="P40" i="1" s="1"/>
  <c r="Q40" i="1" s="1"/>
  <c r="O40" i="17"/>
  <c r="P40" i="17" s="1"/>
  <c r="Q40" i="17" s="1"/>
  <c r="O40" i="16" l="1"/>
  <c r="P40" i="16" s="1"/>
  <c r="Q40" i="16" s="1"/>
  <c r="O41" i="17"/>
  <c r="O41" i="1"/>
  <c r="O41" i="16" l="1"/>
  <c r="P41" i="17"/>
  <c r="O43" i="17"/>
  <c r="P41" i="1"/>
  <c r="O43" i="1"/>
  <c r="P43" i="17" l="1"/>
  <c r="Q41" i="17"/>
  <c r="O42" i="17" s="1"/>
  <c r="P42" i="17" s="1"/>
  <c r="Q42" i="17" s="1"/>
  <c r="P43" i="1"/>
  <c r="Q41" i="1"/>
  <c r="O42" i="1" s="1"/>
  <c r="P42" i="1" s="1"/>
  <c r="Q42" i="1" s="1"/>
  <c r="P41" i="16"/>
  <c r="O43" i="16"/>
  <c r="P43" i="16" l="1"/>
  <c r="Q41" i="16"/>
  <c r="O42" i="16" s="1"/>
  <c r="P42" i="16" s="1"/>
  <c r="Q42" i="16" s="1"/>
</calcChain>
</file>

<file path=xl/sharedStrings.xml><?xml version="1.0" encoding="utf-8"?>
<sst xmlns="http://schemas.openxmlformats.org/spreadsheetml/2006/main" count="489" uniqueCount="139">
  <si>
    <t>Scottish National Accounts Project (SNAP) - Trial Publication</t>
  </si>
  <si>
    <t>SCOTLAND</t>
  </si>
  <si>
    <t>Public Sector Summary Balances - with GEOGRAPHIC SHARE OF NORTH SEA OIL REVENUES</t>
  </si>
  <si>
    <t>£ million</t>
  </si>
  <si>
    <t>Onshore Tax Revenues</t>
  </si>
  <si>
    <t>Offshore Tax Revenues</t>
  </si>
  <si>
    <t>Total Tax Revenues</t>
  </si>
  <si>
    <t>Total Managed Expediture - Current</t>
  </si>
  <si>
    <t>Total Managed Expediture - Capital</t>
  </si>
  <si>
    <t>Total Managed Expediture - Total</t>
  </si>
  <si>
    <t>Capital Consumption</t>
  </si>
  <si>
    <t>Net Investment</t>
  </si>
  <si>
    <t>Net Fiscal Balance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</si>
  <si>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</si>
  <si>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</si>
  <si>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</si>
  <si>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</si>
  <si>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</si>
  <si>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</si>
  <si>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</si>
  <si>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</si>
  <si>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</si>
  <si>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</si>
  <si>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Financial year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</si>
  <si>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</si>
  <si>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</si>
  <si>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</si>
  <si>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</si>
  <si>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</si>
  <si>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</si>
  <si>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</si>
  <si>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</si>
  <si>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</si>
  <si>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</si>
  <si>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</si>
  <si>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</si>
  <si>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</si>
  <si>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1994/95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</si>
  <si>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</si>
  <si>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</si>
  <si>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</si>
  <si>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</si>
  <si>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</si>
  <si>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</si>
  <si>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</si>
  <si>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</si>
  <si>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</si>
  <si>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</si>
  <si>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</si>
  <si>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</si>
  <si>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</si>
  <si>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</si>
  <si>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</si>
  <si>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Source:  Scottish National Accounts Project (www.scotland.gov.uk/snap).</t>
  </si>
  <si>
    <t>a+b=c ;    d+e=f ;    c-d-g=h ;   e-g=i   ;  h-i =j</t>
  </si>
  <si>
    <t>SPSF 3</t>
  </si>
  <si>
    <t>UK</t>
  </si>
  <si>
    <t>UKPSF 1</t>
  </si>
  <si>
    <t>Public Sector Summary Balances - with ALL NORTH SEA OIL REVENUES</t>
  </si>
  <si>
    <t>Current Budget Balance</t>
  </si>
  <si>
    <t>Current Budget</t>
  </si>
  <si>
    <t>Net Borrowing</t>
  </si>
  <si>
    <t>2011/12</t>
  </si>
  <si>
    <t>1993/04</t>
  </si>
  <si>
    <t>1995/06</t>
  </si>
  <si>
    <t>Table 5.12: Non-Identifiable Expenditure: Scotland and UK 2007-08 to 2011-12</t>
  </si>
  <si>
    <t>(£ million)</t>
  </si>
  <si>
    <t>Scotland</t>
  </si>
  <si>
    <t>2007-08</t>
  </si>
  <si>
    <t>2008-09</t>
  </si>
  <si>
    <t>2009-10</t>
  </si>
  <si>
    <t>2010-11</t>
  </si>
  <si>
    <t>2011-12</t>
  </si>
  <si>
    <t xml:space="preserve">General public services </t>
  </si>
  <si>
    <t>Public and common services</t>
  </si>
  <si>
    <t>International services</t>
  </si>
  <si>
    <t>Public sector debt interest</t>
  </si>
  <si>
    <t>Defence</t>
  </si>
  <si>
    <t>Public order and safety</t>
  </si>
  <si>
    <t>Economic affairs</t>
  </si>
  <si>
    <t xml:space="preserve">Enterprise and economic development </t>
  </si>
  <si>
    <t>Science and technology</t>
  </si>
  <si>
    <t>Employment policies</t>
  </si>
  <si>
    <t>Agriculture, forestry and fisheries</t>
  </si>
  <si>
    <t>Transport</t>
  </si>
  <si>
    <t>Environment protection</t>
  </si>
  <si>
    <t>Housing and community amenities</t>
  </si>
  <si>
    <t>Health</t>
  </si>
  <si>
    <t>Recreation, culture and religion</t>
  </si>
  <si>
    <t>Education and training</t>
  </si>
  <si>
    <t>Social protection</t>
  </si>
  <si>
    <t>Accounting adjustments</t>
  </si>
  <si>
    <t xml:space="preserve">Total </t>
  </si>
  <si>
    <t>Table 6.13: Non-Identifiable Expenditure: Scotland and UK 2002-03 to 2006-07</t>
  </si>
  <si>
    <t>2002-03</t>
  </si>
  <si>
    <t>2003-04</t>
  </si>
  <si>
    <t>2004-05</t>
  </si>
  <si>
    <t>2005-06</t>
  </si>
  <si>
    <t>2006-07</t>
  </si>
  <si>
    <t>General public services</t>
  </si>
  <si>
    <t>Debt Interest</t>
  </si>
  <si>
    <t>/</t>
  </si>
  <si>
    <t>£bn</t>
  </si>
  <si>
    <t>interpolated</t>
  </si>
  <si>
    <t>Extracted from annual GERS Reports</t>
  </si>
  <si>
    <t>Extracted from UK Public Spending</t>
  </si>
  <si>
    <t>taken as 8.4% UK</t>
  </si>
  <si>
    <t>Surplus/ Deficit before interest</t>
  </si>
  <si>
    <t>cumulative surplus/debt</t>
  </si>
  <si>
    <t>reallocated interest</t>
  </si>
  <si>
    <t>adjusted fiscal balance</t>
  </si>
  <si>
    <t>GERS data, no adjustments</t>
  </si>
  <si>
    <t>rate a</t>
  </si>
  <si>
    <t>rate b</t>
  </si>
  <si>
    <t>needs annual adjustments population ratios</t>
  </si>
  <si>
    <t>does not accord with previous sheet</t>
  </si>
  <si>
    <t>rate c</t>
  </si>
  <si>
    <t>based on prior year</t>
  </si>
  <si>
    <t>based on current year</t>
  </si>
  <si>
    <t>based on average previous and current year</t>
  </si>
  <si>
    <t>GERS Data, recalculated debt interest</t>
  </si>
  <si>
    <t>GERS Data, recalculated debt interest; no surplus interest</t>
  </si>
  <si>
    <t>GERS Data, recalculated debt interest; surplus interest at 4%</t>
  </si>
  <si>
    <t>min(a,b)</t>
  </si>
  <si>
    <t>1012/13 from GERS</t>
  </si>
  <si>
    <t>2012/13</t>
  </si>
  <si>
    <t>Source - GERS 2012/13</t>
  </si>
  <si>
    <t>2012-13</t>
  </si>
  <si>
    <t>to 2012</t>
  </si>
  <si>
    <t>2012/13 from GERS</t>
  </si>
  <si>
    <t>Scotland per capita share</t>
  </si>
  <si>
    <t>UK per capita allocation</t>
  </si>
  <si>
    <t>GERS unmodified</t>
  </si>
  <si>
    <t>4% return on credit</t>
  </si>
  <si>
    <t>credit return proportionate to debt interest</t>
  </si>
  <si>
    <t>Scotland - National Debt/Credit</t>
  </si>
  <si>
    <t>interest proportional to debt</t>
  </si>
  <si>
    <t>start 1980</t>
  </si>
  <si>
    <t>UK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</si>
</sst>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#,##0.0"/>
  </numFmts>
  <fonts count="23" x14ac:knownFonts="1">
    <font>
      <sz val="10"/>
      <name val="Arial"/>
    </font>
    <font>
      <sz val="10"/>
      <name val="Arial"/>
    </font>
    <font>
      <sz val="18"/>
      <color indexed="55"/>
      <name val="Arial"/>
      <family val="2"/>
    </font>
    <font>
      <sz val="10"/>
      <color indexed="55"/>
      <name val="Arial"/>
      <family val="2"/>
    </font>
    <font>
      <sz val="20"/>
      <name val="Arial Black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</font>
    <font>
      <b/>
      <sz val="11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Verdana"/>
      <family val="2"/>
    </font>
    <font>
      <sz val="13"/>
      <color indexed="8"/>
      <name val="Verdana"/>
      <family val="2"/>
    </font>
    <font>
      <b/>
      <sz val="13"/>
      <color indexed="8"/>
      <name val="Verdana"/>
      <family val="2"/>
    </font>
    <font>
      <b/>
      <sz val="10"/>
      <color indexed="8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left"/>
    </xf>
    <xf numFmtId="0" fontId="1" fillId="2" borderId="0" xfId="0" applyFont="1" applyFill="1"/>
    <xf numFmtId="3" fontId="6" fillId="2" borderId="0" xfId="0" applyNumberFormat="1" applyFont="1" applyFill="1" applyProtection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3" fontId="6" fillId="2" borderId="0" xfId="0" applyNumberFormat="1" applyFont="1" applyFill="1"/>
    <xf numFmtId="3" fontId="7" fillId="2" borderId="0" xfId="0" applyNumberFormat="1" applyFont="1" applyFill="1"/>
    <xf numFmtId="0" fontId="8" fillId="2" borderId="0" xfId="0" applyFont="1" applyFill="1"/>
    <xf numFmtId="0" fontId="9" fillId="2" borderId="0" xfId="0" applyFont="1" applyFill="1"/>
    <xf numFmtId="0" fontId="0" fillId="2" borderId="0" xfId="0" applyFill="1"/>
    <xf numFmtId="3" fontId="10" fillId="2" borderId="0" xfId="0" applyNumberFormat="1" applyFont="1" applyFill="1" applyAlignment="1" applyProtection="1">
      <alignment horizontal="right"/>
    </xf>
    <xf numFmtId="0" fontId="8" fillId="2" borderId="1" xfId="0" applyFont="1" applyFill="1" applyBorder="1"/>
    <xf numFmtId="0" fontId="1" fillId="2" borderId="1" xfId="0" applyFont="1" applyFill="1" applyBorder="1" applyAlignment="1">
      <alignment horizontal="right" wrapText="1"/>
    </xf>
    <xf numFmtId="0" fontId="8" fillId="2" borderId="2" xfId="0" applyFont="1" applyFill="1" applyBorder="1"/>
    <xf numFmtId="0" fontId="1" fillId="2" borderId="2" xfId="0" applyFont="1" applyFill="1" applyBorder="1" applyAlignment="1">
      <alignment horizontal="right" wrapText="1"/>
    </xf>
    <xf numFmtId="0" fontId="11" fillId="2" borderId="0" xfId="0" applyFont="1" applyFill="1" applyAlignment="1">
      <alignment horizontal="left"/>
    </xf>
    <xf numFmtId="3" fontId="0" fillId="2" borderId="0" xfId="0" applyNumberFormat="1" applyFill="1"/>
    <xf numFmtId="3" fontId="1" fillId="2" borderId="0" xfId="1" applyNumberFormat="1" applyFont="1" applyFill="1"/>
    <xf numFmtId="0" fontId="12" fillId="2" borderId="0" xfId="0" applyFont="1" applyFill="1" applyAlignment="1">
      <alignment horizontal="left"/>
    </xf>
    <xf numFmtId="0" fontId="0" fillId="2" borderId="0" xfId="0" applyFill="1" applyBorder="1"/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Alignment="1">
      <alignment horizontal="left"/>
    </xf>
    <xf numFmtId="0" fontId="16" fillId="0" borderId="3" xfId="0" applyFont="1" applyBorder="1" applyAlignment="1">
      <alignment horizontal="right" wrapText="1"/>
    </xf>
    <xf numFmtId="0" fontId="16" fillId="0" borderId="4" xfId="0" applyFont="1" applyBorder="1" applyAlignment="1">
      <alignment horizontal="right" wrapText="1"/>
    </xf>
    <xf numFmtId="0" fontId="17" fillId="0" borderId="5" xfId="0" applyFont="1" applyBorder="1" applyAlignment="1">
      <alignment wrapText="1"/>
    </xf>
    <xf numFmtId="0" fontId="17" fillId="0" borderId="5" xfId="0" applyFont="1" applyBorder="1" applyAlignment="1">
      <alignment horizontal="left" wrapText="1" indent="1"/>
    </xf>
    <xf numFmtId="0" fontId="17" fillId="0" borderId="6" xfId="0" applyFont="1" applyBorder="1" applyAlignment="1">
      <alignment horizontal="right" vertical="center" wrapText="1"/>
    </xf>
    <xf numFmtId="3" fontId="17" fillId="0" borderId="6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left" wrapText="1"/>
    </xf>
    <xf numFmtId="0" fontId="17" fillId="0" borderId="7" xfId="0" applyFont="1" applyBorder="1" applyAlignment="1">
      <alignment horizontal="left" wrapText="1"/>
    </xf>
    <xf numFmtId="0" fontId="17" fillId="0" borderId="8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 wrapText="1"/>
    </xf>
    <xf numFmtId="3" fontId="17" fillId="0" borderId="2" xfId="0" applyNumberFormat="1" applyFont="1" applyBorder="1" applyAlignment="1">
      <alignment horizontal="right" vertical="center" wrapText="1"/>
    </xf>
    <xf numFmtId="0" fontId="18" fillId="3" borderId="7" xfId="0" applyFont="1" applyFill="1" applyBorder="1" applyAlignment="1">
      <alignment horizontal="left" wrapText="1"/>
    </xf>
    <xf numFmtId="3" fontId="18" fillId="4" borderId="8" xfId="0" applyNumberFormat="1" applyFont="1" applyFill="1" applyBorder="1" applyAlignment="1">
      <alignment horizontal="right" vertical="center" wrapText="1"/>
    </xf>
    <xf numFmtId="3" fontId="18" fillId="4" borderId="2" xfId="0" applyNumberFormat="1" applyFont="1" applyFill="1" applyBorder="1" applyAlignment="1">
      <alignment horizontal="right" vertical="center" wrapText="1"/>
    </xf>
    <xf numFmtId="164" fontId="0" fillId="0" borderId="0" xfId="2" applyNumberFormat="1" applyFont="1"/>
    <xf numFmtId="0" fontId="17" fillId="5" borderId="5" xfId="0" applyFont="1" applyFill="1" applyBorder="1" applyAlignment="1">
      <alignment horizontal="left" wrapText="1" indent="1"/>
    </xf>
    <xf numFmtId="3" fontId="17" fillId="5" borderId="6" xfId="0" applyNumberFormat="1" applyFont="1" applyFill="1" applyBorder="1" applyAlignment="1">
      <alignment horizontal="right" vertical="center" wrapText="1"/>
    </xf>
    <xf numFmtId="0" fontId="21" fillId="0" borderId="0" xfId="0" applyFont="1"/>
    <xf numFmtId="0" fontId="22" fillId="6" borderId="9" xfId="0" applyFont="1" applyFill="1" applyBorder="1" applyAlignment="1">
      <alignment horizontal="right" vertical="center" wrapText="1"/>
    </xf>
    <xf numFmtId="0" fontId="19" fillId="0" borderId="9" xfId="0" applyFont="1" applyBorder="1" applyAlignment="1">
      <alignment horizontal="right" vertical="top" wrapText="1"/>
    </xf>
    <xf numFmtId="3" fontId="19" fillId="0" borderId="9" xfId="0" applyNumberFormat="1" applyFont="1" applyBorder="1" applyAlignment="1">
      <alignment horizontal="right" vertical="top" wrapText="1"/>
    </xf>
    <xf numFmtId="0" fontId="22" fillId="5" borderId="9" xfId="0" applyFont="1" applyFill="1" applyBorder="1" applyAlignment="1">
      <alignment horizontal="right" vertical="center" wrapText="1"/>
    </xf>
    <xf numFmtId="3" fontId="19" fillId="5" borderId="9" xfId="0" applyNumberFormat="1" applyFont="1" applyFill="1" applyBorder="1" applyAlignment="1">
      <alignment horizontal="right" vertical="top" wrapText="1"/>
    </xf>
    <xf numFmtId="0" fontId="0" fillId="0" borderId="0" xfId="0" quotePrefix="1"/>
    <xf numFmtId="0" fontId="1" fillId="2" borderId="0" xfId="0" applyFont="1" applyFill="1" applyBorder="1" applyAlignment="1">
      <alignment horizontal="right" wrapText="1"/>
    </xf>
    <xf numFmtId="0" fontId="0" fillId="3" borderId="0" xfId="0" applyFill="1"/>
    <xf numFmtId="3" fontId="0" fillId="5" borderId="0" xfId="0" applyNumberFormat="1" applyFill="1"/>
    <xf numFmtId="0" fontId="0" fillId="0" borderId="0" xfId="0" applyFill="1"/>
    <xf numFmtId="0" fontId="6" fillId="2" borderId="0" xfId="0" applyFont="1" applyFill="1" applyBorder="1" applyAlignment="1">
      <alignment horizontal="right" wrapText="1"/>
    </xf>
    <xf numFmtId="3" fontId="1" fillId="3" borderId="0" xfId="1" applyNumberFormat="1" applyFont="1" applyFill="1"/>
    <xf numFmtId="3" fontId="0" fillId="7" borderId="0" xfId="0" applyNumberFormat="1" applyFill="1"/>
    <xf numFmtId="0" fontId="7" fillId="6" borderId="0" xfId="0" applyFont="1" applyFill="1"/>
    <xf numFmtId="0" fontId="0" fillId="5" borderId="0" xfId="0" applyFill="1"/>
    <xf numFmtId="0" fontId="0" fillId="2" borderId="0" xfId="0" applyFill="1" applyAlignment="1">
      <alignment wrapText="1"/>
    </xf>
    <xf numFmtId="165" fontId="0" fillId="2" borderId="0" xfId="0" applyNumberFormat="1" applyFill="1"/>
    <xf numFmtId="0" fontId="0" fillId="9" borderId="0" xfId="0" applyFill="1"/>
    <xf numFmtId="0" fontId="6" fillId="9" borderId="0" xfId="0" applyFont="1" applyFill="1" applyAlignment="1">
      <alignment horizontal="left"/>
    </xf>
    <xf numFmtId="3" fontId="0" fillId="9" borderId="0" xfId="0" applyNumberFormat="1" applyFill="1"/>
    <xf numFmtId="0" fontId="6" fillId="9" borderId="0" xfId="0" applyFont="1" applyFill="1"/>
    <xf numFmtId="0" fontId="12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right" vertical="center" wrapText="1"/>
    </xf>
    <xf numFmtId="3" fontId="17" fillId="5" borderId="0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Border="1" applyAlignment="1">
      <alignment horizontal="right" vertical="center" wrapText="1"/>
    </xf>
    <xf numFmtId="0" fontId="16" fillId="0" borderId="19" xfId="0" applyFont="1" applyBorder="1" applyAlignment="1">
      <alignment horizontal="right" wrapText="1"/>
    </xf>
    <xf numFmtId="0" fontId="12" fillId="0" borderId="20" xfId="0" applyFont="1" applyBorder="1" applyAlignment="1">
      <alignment horizontal="right" wrapText="1"/>
    </xf>
    <xf numFmtId="0" fontId="17" fillId="0" borderId="20" xfId="0" applyFont="1" applyBorder="1" applyAlignment="1">
      <alignment horizontal="right" vertical="center" wrapText="1"/>
    </xf>
    <xf numFmtId="3" fontId="17" fillId="5" borderId="20" xfId="0" applyNumberFormat="1" applyFont="1" applyFill="1" applyBorder="1" applyAlignment="1">
      <alignment horizontal="right" vertical="center" wrapText="1"/>
    </xf>
    <xf numFmtId="3" fontId="17" fillId="0" borderId="20" xfId="0" applyNumberFormat="1" applyFont="1" applyBorder="1" applyAlignment="1">
      <alignment horizontal="right" vertical="center" wrapText="1"/>
    </xf>
    <xf numFmtId="3" fontId="18" fillId="4" borderId="21" xfId="0" applyNumberFormat="1" applyFont="1" applyFill="1" applyBorder="1" applyAlignment="1">
      <alignment horizontal="right" vertical="center" wrapText="1"/>
    </xf>
    <xf numFmtId="3" fontId="17" fillId="9" borderId="20" xfId="0" applyNumberFormat="1" applyFont="1" applyFill="1" applyBorder="1" applyAlignment="1">
      <alignment horizontal="right" vertical="center" wrapText="1"/>
    </xf>
    <xf numFmtId="3" fontId="6" fillId="7" borderId="0" xfId="0" applyNumberFormat="1" applyFont="1" applyFill="1"/>
    <xf numFmtId="3" fontId="12" fillId="9" borderId="20" xfId="0" applyNumberFormat="1" applyFont="1" applyFill="1" applyBorder="1" applyAlignment="1">
      <alignment vertical="center"/>
    </xf>
    <xf numFmtId="0" fontId="6" fillId="0" borderId="0" xfId="0" applyFont="1"/>
    <xf numFmtId="0" fontId="0" fillId="0" borderId="23" xfId="0" applyBorder="1"/>
    <xf numFmtId="0" fontId="0" fillId="0" borderId="24" xfId="0" applyBorder="1"/>
    <xf numFmtId="0" fontId="16" fillId="0" borderId="25" xfId="0" applyFont="1" applyBorder="1" applyAlignment="1">
      <alignment horizontal="right" wrapText="1"/>
    </xf>
    <xf numFmtId="0" fontId="0" fillId="0" borderId="0" xfId="0" applyBorder="1"/>
    <xf numFmtId="0" fontId="0" fillId="0" borderId="26" xfId="0" applyBorder="1"/>
    <xf numFmtId="3" fontId="17" fillId="9" borderId="22" xfId="0" applyNumberFormat="1" applyFont="1" applyFill="1" applyBorder="1" applyAlignment="1">
      <alignment horizontal="right" vertical="center" wrapText="1"/>
    </xf>
    <xf numFmtId="3" fontId="12" fillId="9" borderId="22" xfId="0" applyNumberFormat="1" applyFont="1" applyFill="1" applyBorder="1" applyAlignment="1">
      <alignment vertical="center"/>
    </xf>
    <xf numFmtId="0" fontId="17" fillId="5" borderId="27" xfId="0" applyFont="1" applyFill="1" applyBorder="1" applyAlignment="1">
      <alignment horizontal="left" wrapText="1" indent="1"/>
    </xf>
    <xf numFmtId="0" fontId="17" fillId="0" borderId="28" xfId="0" applyFont="1" applyBorder="1" applyAlignment="1">
      <alignment horizontal="left" wrapText="1"/>
    </xf>
    <xf numFmtId="0" fontId="16" fillId="0" borderId="29" xfId="0" applyFont="1" applyBorder="1" applyAlignment="1">
      <alignment horizontal="right" wrapText="1"/>
    </xf>
    <xf numFmtId="0" fontId="12" fillId="0" borderId="27" xfId="0" applyFont="1" applyBorder="1" applyAlignment="1">
      <alignment horizontal="right" wrapText="1"/>
    </xf>
    <xf numFmtId="3" fontId="17" fillId="0" borderId="27" xfId="0" applyNumberFormat="1" applyFont="1" applyBorder="1" applyAlignment="1">
      <alignment horizontal="right" vertical="center" wrapText="1"/>
    </xf>
    <xf numFmtId="3" fontId="17" fillId="5" borderId="27" xfId="0" applyNumberFormat="1" applyFont="1" applyFill="1" applyBorder="1" applyAlignment="1">
      <alignment horizontal="right" vertical="center" wrapText="1"/>
    </xf>
    <xf numFmtId="0" fontId="17" fillId="0" borderId="27" xfId="0" applyFont="1" applyBorder="1" applyAlignment="1">
      <alignment horizontal="right" vertical="center" wrapText="1"/>
    </xf>
    <xf numFmtId="0" fontId="17" fillId="0" borderId="31" xfId="0" applyFont="1" applyBorder="1" applyAlignment="1">
      <alignment horizontal="right" vertical="center" wrapText="1"/>
    </xf>
    <xf numFmtId="3" fontId="18" fillId="4" borderId="31" xfId="0" applyNumberFormat="1" applyFont="1" applyFill="1" applyBorder="1" applyAlignment="1">
      <alignment horizontal="right" vertical="center" wrapText="1"/>
    </xf>
    <xf numFmtId="0" fontId="12" fillId="0" borderId="6" xfId="0" applyFont="1" applyBorder="1" applyAlignment="1">
      <alignment horizontal="right" wrapText="1"/>
    </xf>
    <xf numFmtId="3" fontId="17" fillId="0" borderId="21" xfId="0" applyNumberFormat="1" applyFont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shrinkToFit="1"/>
    </xf>
    <xf numFmtId="0" fontId="4" fillId="2" borderId="0" xfId="0" applyFont="1" applyFill="1" applyAlignment="1">
      <alignment horizontal="left" shrinkToFit="1"/>
    </xf>
    <xf numFmtId="0" fontId="4" fillId="2" borderId="0" xfId="0" applyFont="1" applyFill="1" applyBorder="1" applyAlignment="1">
      <alignment horizontal="left" shrinkToFit="1"/>
    </xf>
    <xf numFmtId="0" fontId="22" fillId="6" borderId="10" xfId="0" applyFont="1" applyFill="1" applyBorder="1" applyAlignment="1">
      <alignment horizontal="right" vertical="center" wrapText="1"/>
    </xf>
    <xf numFmtId="0" fontId="22" fillId="6" borderId="11" xfId="0" applyFont="1" applyFill="1" applyBorder="1" applyAlignment="1">
      <alignment horizontal="right" vertical="center" wrapText="1"/>
    </xf>
    <xf numFmtId="0" fontId="22" fillId="6" borderId="12" xfId="0" applyFont="1" applyFill="1" applyBorder="1" applyAlignment="1">
      <alignment horizontal="right" vertical="center" wrapText="1"/>
    </xf>
    <xf numFmtId="0" fontId="20" fillId="0" borderId="13" xfId="0" applyFont="1" applyBorder="1" applyAlignment="1">
      <alignment horizontal="right" vertical="top" wrapText="1"/>
    </xf>
    <xf numFmtId="0" fontId="20" fillId="0" borderId="14" xfId="0" applyFont="1" applyBorder="1" applyAlignment="1">
      <alignment horizontal="right" vertical="top" wrapText="1"/>
    </xf>
    <xf numFmtId="0" fontId="20" fillId="0" borderId="15" xfId="0" applyFont="1" applyBorder="1" applyAlignment="1">
      <alignment horizontal="right" vertical="top" wrapText="1"/>
    </xf>
    <xf numFmtId="0" fontId="15" fillId="8" borderId="3" xfId="0" applyFont="1" applyFill="1" applyBorder="1" applyAlignment="1">
      <alignment horizontal="justify" vertical="top" wrapText="1"/>
    </xf>
    <xf numFmtId="0" fontId="15" fillId="8" borderId="4" xfId="0" applyFont="1" applyFill="1" applyBorder="1" applyAlignment="1">
      <alignment horizontal="justify" vertical="top" wrapText="1"/>
    </xf>
    <xf numFmtId="0" fontId="12" fillId="0" borderId="16" xfId="0" applyFont="1" applyBorder="1" applyAlignment="1">
      <alignment horizontal="justify" vertical="top" wrapText="1"/>
    </xf>
    <xf numFmtId="0" fontId="12" fillId="0" borderId="5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justify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10" fontId="0" fillId="2" borderId="0" xfId="0" applyNumberFormat="1" applyFill="1"/>
    <xf numFmtId="0" fontId="6" fillId="2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2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hartsheet" Target="chartsheets/sheet6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946821688458322E-2"/>
          <c:y val="3.3637758928023634E-2"/>
          <c:w val="0.81929316479124936"/>
          <c:h val="0.95361423082053787"/>
        </c:manualLayout>
      </c:layout>
      <c:lineChart>
        <c:grouping val="standard"/>
        <c:varyColors val="0"/>
        <c:ser>
          <c:idx val="1"/>
          <c:order val="0"/>
          <c:tx>
            <c:v>UK Debt</c:v>
          </c:tx>
          <c:marker>
            <c:symbol val="none"/>
          </c:marker>
          <c:cat>
            <c:numRef>
              <c:f>Summary!$B$5:$B$38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Summary!$H$5:$H$38</c:f>
              <c:numCache>
                <c:formatCode>#,##0</c:formatCode>
                <c:ptCount val="34"/>
                <c:pt idx="0">
                  <c:v>-98200</c:v>
                </c:pt>
                <c:pt idx="1">
                  <c:v>-109737</c:v>
                </c:pt>
                <c:pt idx="2">
                  <c:v>-115736</c:v>
                </c:pt>
                <c:pt idx="3">
                  <c:v>-124278</c:v>
                </c:pt>
                <c:pt idx="4">
                  <c:v>-136009</c:v>
                </c:pt>
                <c:pt idx="5">
                  <c:v>-148256</c:v>
                </c:pt>
                <c:pt idx="6">
                  <c:v>-156987</c:v>
                </c:pt>
                <c:pt idx="7">
                  <c:v>-165055</c:v>
                </c:pt>
                <c:pt idx="8">
                  <c:v>-169445</c:v>
                </c:pt>
                <c:pt idx="9">
                  <c:v>-163053</c:v>
                </c:pt>
                <c:pt idx="10">
                  <c:v>-162004</c:v>
                </c:pt>
                <c:pt idx="11">
                  <c:v>-167796</c:v>
                </c:pt>
                <c:pt idx="12">
                  <c:v>-190343</c:v>
                </c:pt>
                <c:pt idx="13">
                  <c:v>-236953</c:v>
                </c:pt>
                <c:pt idx="14">
                  <c:v>-287984</c:v>
                </c:pt>
                <c:pt idx="15">
                  <c:v>-331247</c:v>
                </c:pt>
                <c:pt idx="16">
                  <c:v>-365987</c:v>
                </c:pt>
                <c:pt idx="17">
                  <c:v>-393094</c:v>
                </c:pt>
                <c:pt idx="18">
                  <c:v>-398863</c:v>
                </c:pt>
                <c:pt idx="19">
                  <c:v>-394395</c:v>
                </c:pt>
                <c:pt idx="20">
                  <c:v>-378835</c:v>
                </c:pt>
                <c:pt idx="21">
                  <c:v>-338856</c:v>
                </c:pt>
                <c:pt idx="22">
                  <c:v>-339658</c:v>
                </c:pt>
                <c:pt idx="23">
                  <c:v>-365632</c:v>
                </c:pt>
                <c:pt idx="24">
                  <c:v>-398975</c:v>
                </c:pt>
                <c:pt idx="25">
                  <c:v>-440118</c:v>
                </c:pt>
                <c:pt idx="26">
                  <c:v>-478051</c:v>
                </c:pt>
                <c:pt idx="27">
                  <c:v>-511127</c:v>
                </c:pt>
                <c:pt idx="28">
                  <c:v>-547846</c:v>
                </c:pt>
                <c:pt idx="29">
                  <c:v>-645385</c:v>
                </c:pt>
                <c:pt idx="30">
                  <c:v>-804307</c:v>
                </c:pt>
                <c:pt idx="31">
                  <c:v>-945274</c:v>
                </c:pt>
                <c:pt idx="32">
                  <c:v>-1066237</c:v>
                </c:pt>
                <c:pt idx="33">
                  <c:v>-1180993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94528"/>
        <c:axId val="105116800"/>
      </c:lineChart>
      <c:catAx>
        <c:axId val="10509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116800"/>
        <c:crosses val="autoZero"/>
        <c:auto val="1"/>
        <c:lblAlgn val="ctr"/>
        <c:lblOffset val="100"/>
        <c:noMultiLvlLbl val="0"/>
      </c:catAx>
      <c:valAx>
        <c:axId val="105116800"/>
        <c:scaling>
          <c:orientation val="minMax"/>
          <c:max val="3000000"/>
          <c:min val="-18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5094528"/>
        <c:crosses val="autoZero"/>
        <c:crossBetween val="between"/>
        <c:minorUnit val="10000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1"/>
          <c:order val="0"/>
          <c:tx>
            <c:v>UK population share</c:v>
          </c:tx>
          <c:marker>
            <c:symbol val="none"/>
          </c:marker>
          <c:cat>
            <c:numRef>
              <c:f>Summary!$B$5:$B$38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Summary!$C$5:$C$38</c:f>
              <c:numCache>
                <c:formatCode>#,##0</c:formatCode>
                <c:ptCount val="34"/>
                <c:pt idx="0">
                  <c:v>-8248.8000000000011</c:v>
                </c:pt>
                <c:pt idx="1">
                  <c:v>-9217.9080000000013</c:v>
                </c:pt>
                <c:pt idx="2">
                  <c:v>-9721.8240000000005</c:v>
                </c:pt>
                <c:pt idx="3">
                  <c:v>-10439.352000000001</c:v>
                </c:pt>
                <c:pt idx="4">
                  <c:v>-11424.756000000001</c:v>
                </c:pt>
                <c:pt idx="5">
                  <c:v>-12453.504000000001</c:v>
                </c:pt>
                <c:pt idx="6">
                  <c:v>-13186.908000000001</c:v>
                </c:pt>
                <c:pt idx="7">
                  <c:v>-13864.62</c:v>
                </c:pt>
                <c:pt idx="8">
                  <c:v>-14233.380000000001</c:v>
                </c:pt>
                <c:pt idx="9">
                  <c:v>-13696.452000000001</c:v>
                </c:pt>
                <c:pt idx="10">
                  <c:v>-13608.336000000001</c:v>
                </c:pt>
                <c:pt idx="11">
                  <c:v>-14094.864000000001</c:v>
                </c:pt>
                <c:pt idx="12">
                  <c:v>-15988.812000000002</c:v>
                </c:pt>
                <c:pt idx="13">
                  <c:v>-19904.052</c:v>
                </c:pt>
                <c:pt idx="14">
                  <c:v>-24190.656000000003</c:v>
                </c:pt>
                <c:pt idx="15">
                  <c:v>-27824.748000000003</c:v>
                </c:pt>
                <c:pt idx="16">
                  <c:v>-30742.908000000003</c:v>
                </c:pt>
                <c:pt idx="17">
                  <c:v>-33019.896000000001</c:v>
                </c:pt>
                <c:pt idx="18">
                  <c:v>-33504.492000000006</c:v>
                </c:pt>
                <c:pt idx="19">
                  <c:v>-33129.18</c:v>
                </c:pt>
                <c:pt idx="20">
                  <c:v>-31822.140000000003</c:v>
                </c:pt>
                <c:pt idx="21">
                  <c:v>-28463.904000000002</c:v>
                </c:pt>
                <c:pt idx="22">
                  <c:v>-28531.272000000001</c:v>
                </c:pt>
                <c:pt idx="23">
                  <c:v>-30713.088000000003</c:v>
                </c:pt>
                <c:pt idx="24">
                  <c:v>-33513.9</c:v>
                </c:pt>
                <c:pt idx="25">
                  <c:v>-36969.912000000004</c:v>
                </c:pt>
                <c:pt idx="26">
                  <c:v>-40156.284</c:v>
                </c:pt>
                <c:pt idx="27">
                  <c:v>-42934.668000000005</c:v>
                </c:pt>
                <c:pt idx="28">
                  <c:v>-46019.064000000006</c:v>
                </c:pt>
                <c:pt idx="29">
                  <c:v>-54212.340000000004</c:v>
                </c:pt>
                <c:pt idx="30">
                  <c:v>-67561.788</c:v>
                </c:pt>
                <c:pt idx="31">
                  <c:v>-79403.016000000003</c:v>
                </c:pt>
                <c:pt idx="32">
                  <c:v>-89563.90800000001</c:v>
                </c:pt>
                <c:pt idx="33">
                  <c:v>-99203.412000000011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20320"/>
        <c:axId val="122521856"/>
      </c:lineChart>
      <c:catAx>
        <c:axId val="12252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521856"/>
        <c:crosses val="autoZero"/>
        <c:auto val="1"/>
        <c:lblAlgn val="ctr"/>
        <c:lblOffset val="100"/>
        <c:noMultiLvlLbl val="0"/>
      </c:catAx>
      <c:valAx>
        <c:axId val="122521856"/>
        <c:scaling>
          <c:orientation val="minMax"/>
          <c:max val="250000"/>
          <c:min val="-15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2520320"/>
        <c:crosses val="autoZero"/>
        <c:crossBetween val="between"/>
        <c:majorUnit val="50000"/>
        <c:minorUnit val="10000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1"/>
          <c:order val="0"/>
          <c:tx>
            <c:v>UK population share</c:v>
          </c:tx>
          <c:marker>
            <c:symbol val="none"/>
          </c:marker>
          <c:cat>
            <c:numRef>
              <c:f>Summary!$B$5:$B$38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Summary!$C$5:$C$38</c:f>
              <c:numCache>
                <c:formatCode>#,##0</c:formatCode>
                <c:ptCount val="34"/>
                <c:pt idx="0">
                  <c:v>-8248.8000000000011</c:v>
                </c:pt>
                <c:pt idx="1">
                  <c:v>-9217.9080000000013</c:v>
                </c:pt>
                <c:pt idx="2">
                  <c:v>-9721.8240000000005</c:v>
                </c:pt>
                <c:pt idx="3">
                  <c:v>-10439.352000000001</c:v>
                </c:pt>
                <c:pt idx="4">
                  <c:v>-11424.756000000001</c:v>
                </c:pt>
                <c:pt idx="5">
                  <c:v>-12453.504000000001</c:v>
                </c:pt>
                <c:pt idx="6">
                  <c:v>-13186.908000000001</c:v>
                </c:pt>
                <c:pt idx="7">
                  <c:v>-13864.62</c:v>
                </c:pt>
                <c:pt idx="8">
                  <c:v>-14233.380000000001</c:v>
                </c:pt>
                <c:pt idx="9">
                  <c:v>-13696.452000000001</c:v>
                </c:pt>
                <c:pt idx="10">
                  <c:v>-13608.336000000001</c:v>
                </c:pt>
                <c:pt idx="11">
                  <c:v>-14094.864000000001</c:v>
                </c:pt>
                <c:pt idx="12">
                  <c:v>-15988.812000000002</c:v>
                </c:pt>
                <c:pt idx="13">
                  <c:v>-19904.052</c:v>
                </c:pt>
                <c:pt idx="14">
                  <c:v>-24190.656000000003</c:v>
                </c:pt>
                <c:pt idx="15">
                  <c:v>-27824.748000000003</c:v>
                </c:pt>
                <c:pt idx="16">
                  <c:v>-30742.908000000003</c:v>
                </c:pt>
                <c:pt idx="17">
                  <c:v>-33019.896000000001</c:v>
                </c:pt>
                <c:pt idx="18">
                  <c:v>-33504.492000000006</c:v>
                </c:pt>
                <c:pt idx="19">
                  <c:v>-33129.18</c:v>
                </c:pt>
                <c:pt idx="20">
                  <c:v>-31822.140000000003</c:v>
                </c:pt>
                <c:pt idx="21">
                  <c:v>-28463.904000000002</c:v>
                </c:pt>
                <c:pt idx="22">
                  <c:v>-28531.272000000001</c:v>
                </c:pt>
                <c:pt idx="23">
                  <c:v>-30713.088000000003</c:v>
                </c:pt>
                <c:pt idx="24">
                  <c:v>-33513.9</c:v>
                </c:pt>
                <c:pt idx="25">
                  <c:v>-36969.912000000004</c:v>
                </c:pt>
                <c:pt idx="26">
                  <c:v>-40156.284</c:v>
                </c:pt>
                <c:pt idx="27">
                  <c:v>-42934.668000000005</c:v>
                </c:pt>
                <c:pt idx="28">
                  <c:v>-46019.064000000006</c:v>
                </c:pt>
                <c:pt idx="29">
                  <c:v>-54212.340000000004</c:v>
                </c:pt>
                <c:pt idx="30">
                  <c:v>-67561.788</c:v>
                </c:pt>
                <c:pt idx="31">
                  <c:v>-79403.016000000003</c:v>
                </c:pt>
                <c:pt idx="32">
                  <c:v>-89563.90800000001</c:v>
                </c:pt>
                <c:pt idx="33">
                  <c:v>-99203.412000000011</c:v>
                </c:pt>
              </c:numCache>
            </c:numRef>
          </c:val>
          <c:smooth val="0"/>
        </c:ser>
        <c:ser>
          <c:idx val="2"/>
          <c:order val="1"/>
          <c:tx>
            <c:v>Scotland specific data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Summary!$B$5:$B$38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Summary!$D$5:$D$38</c:f>
              <c:numCache>
                <c:formatCode>#,##0</c:formatCode>
                <c:ptCount val="34"/>
                <c:pt idx="0">
                  <c:v>-8248.8000000000011</c:v>
                </c:pt>
                <c:pt idx="1">
                  <c:v>-6692.8000000000011</c:v>
                </c:pt>
                <c:pt idx="2">
                  <c:v>-2070.8000000000011</c:v>
                </c:pt>
                <c:pt idx="3">
                  <c:v>3469.1999999999989</c:v>
                </c:pt>
                <c:pt idx="4">
                  <c:v>9152.1999999999989</c:v>
                </c:pt>
                <c:pt idx="5">
                  <c:v>16919.199999999997</c:v>
                </c:pt>
                <c:pt idx="6">
                  <c:v>24504.199999999997</c:v>
                </c:pt>
                <c:pt idx="7">
                  <c:v>26659.199999999997</c:v>
                </c:pt>
                <c:pt idx="8">
                  <c:v>28795.199999999997</c:v>
                </c:pt>
                <c:pt idx="9">
                  <c:v>30836.199999999997</c:v>
                </c:pt>
                <c:pt idx="10">
                  <c:v>31299.199999999997</c:v>
                </c:pt>
                <c:pt idx="11">
                  <c:v>30344.199999999997</c:v>
                </c:pt>
                <c:pt idx="12">
                  <c:v>27758.199999999997</c:v>
                </c:pt>
                <c:pt idx="13">
                  <c:v>22171.199999999997</c:v>
                </c:pt>
                <c:pt idx="14">
                  <c:v>16286.199999999997</c:v>
                </c:pt>
                <c:pt idx="15">
                  <c:v>11685.199999999997</c:v>
                </c:pt>
                <c:pt idx="16">
                  <c:v>8447.1999999999971</c:v>
                </c:pt>
                <c:pt idx="17">
                  <c:v>6202.1999999999971</c:v>
                </c:pt>
                <c:pt idx="18">
                  <c:v>5133.1999999999971</c:v>
                </c:pt>
                <c:pt idx="19">
                  <c:v>3905.1999999999971</c:v>
                </c:pt>
                <c:pt idx="20">
                  <c:v>2759.1999999999971</c:v>
                </c:pt>
                <c:pt idx="21">
                  <c:v>5082.1999999999971</c:v>
                </c:pt>
                <c:pt idx="22">
                  <c:v>4352.1999999999971</c:v>
                </c:pt>
                <c:pt idx="23">
                  <c:v>442.19999999999709</c:v>
                </c:pt>
                <c:pt idx="24">
                  <c:v>-5221.8000000000029</c:v>
                </c:pt>
                <c:pt idx="25">
                  <c:v>-10535.800000000003</c:v>
                </c:pt>
                <c:pt idx="26">
                  <c:v>-12836.800000000003</c:v>
                </c:pt>
                <c:pt idx="27">
                  <c:v>-16130.800000000003</c:v>
                </c:pt>
                <c:pt idx="28">
                  <c:v>-20128.800000000003</c:v>
                </c:pt>
                <c:pt idx="29">
                  <c:v>-23827.800000000003</c:v>
                </c:pt>
                <c:pt idx="30">
                  <c:v>-38302.800000000003</c:v>
                </c:pt>
                <c:pt idx="31">
                  <c:v>-50002.8</c:v>
                </c:pt>
                <c:pt idx="32">
                  <c:v>-57588.800000000003</c:v>
                </c:pt>
                <c:pt idx="33">
                  <c:v>-69646.8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80864"/>
        <c:axId val="118203136"/>
      </c:lineChart>
      <c:catAx>
        <c:axId val="11818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203136"/>
        <c:crosses val="autoZero"/>
        <c:auto val="1"/>
        <c:lblAlgn val="ctr"/>
        <c:lblOffset val="100"/>
        <c:noMultiLvlLbl val="0"/>
      </c:catAx>
      <c:valAx>
        <c:axId val="118203136"/>
        <c:scaling>
          <c:orientation val="minMax"/>
          <c:max val="250000"/>
          <c:min val="-15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8180864"/>
        <c:crosses val="autoZero"/>
        <c:crossBetween val="between"/>
        <c:majorUnit val="50000"/>
        <c:minorUnit val="10000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1"/>
          <c:order val="0"/>
          <c:tx>
            <c:v>UK population share</c:v>
          </c:tx>
          <c:marker>
            <c:symbol val="none"/>
          </c:marker>
          <c:cat>
            <c:numRef>
              <c:f>Summary!$B$5:$B$38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Summary!$C$5:$C$38</c:f>
              <c:numCache>
                <c:formatCode>#,##0</c:formatCode>
                <c:ptCount val="34"/>
                <c:pt idx="0">
                  <c:v>-8248.8000000000011</c:v>
                </c:pt>
                <c:pt idx="1">
                  <c:v>-9217.9080000000013</c:v>
                </c:pt>
                <c:pt idx="2">
                  <c:v>-9721.8240000000005</c:v>
                </c:pt>
                <c:pt idx="3">
                  <c:v>-10439.352000000001</c:v>
                </c:pt>
                <c:pt idx="4">
                  <c:v>-11424.756000000001</c:v>
                </c:pt>
                <c:pt idx="5">
                  <c:v>-12453.504000000001</c:v>
                </c:pt>
                <c:pt idx="6">
                  <c:v>-13186.908000000001</c:v>
                </c:pt>
                <c:pt idx="7">
                  <c:v>-13864.62</c:v>
                </c:pt>
                <c:pt idx="8">
                  <c:v>-14233.380000000001</c:v>
                </c:pt>
                <c:pt idx="9">
                  <c:v>-13696.452000000001</c:v>
                </c:pt>
                <c:pt idx="10">
                  <c:v>-13608.336000000001</c:v>
                </c:pt>
                <c:pt idx="11">
                  <c:v>-14094.864000000001</c:v>
                </c:pt>
                <c:pt idx="12">
                  <c:v>-15988.812000000002</c:v>
                </c:pt>
                <c:pt idx="13">
                  <c:v>-19904.052</c:v>
                </c:pt>
                <c:pt idx="14">
                  <c:v>-24190.656000000003</c:v>
                </c:pt>
                <c:pt idx="15">
                  <c:v>-27824.748000000003</c:v>
                </c:pt>
                <c:pt idx="16">
                  <c:v>-30742.908000000003</c:v>
                </c:pt>
                <c:pt idx="17">
                  <c:v>-33019.896000000001</c:v>
                </c:pt>
                <c:pt idx="18">
                  <c:v>-33504.492000000006</c:v>
                </c:pt>
                <c:pt idx="19">
                  <c:v>-33129.18</c:v>
                </c:pt>
                <c:pt idx="20">
                  <c:v>-31822.140000000003</c:v>
                </c:pt>
                <c:pt idx="21">
                  <c:v>-28463.904000000002</c:v>
                </c:pt>
                <c:pt idx="22">
                  <c:v>-28531.272000000001</c:v>
                </c:pt>
                <c:pt idx="23">
                  <c:v>-30713.088000000003</c:v>
                </c:pt>
                <c:pt idx="24">
                  <c:v>-33513.9</c:v>
                </c:pt>
                <c:pt idx="25">
                  <c:v>-36969.912000000004</c:v>
                </c:pt>
                <c:pt idx="26">
                  <c:v>-40156.284</c:v>
                </c:pt>
                <c:pt idx="27">
                  <c:v>-42934.668000000005</c:v>
                </c:pt>
                <c:pt idx="28">
                  <c:v>-46019.064000000006</c:v>
                </c:pt>
                <c:pt idx="29">
                  <c:v>-54212.340000000004</c:v>
                </c:pt>
                <c:pt idx="30">
                  <c:v>-67561.788</c:v>
                </c:pt>
                <c:pt idx="31">
                  <c:v>-79403.016000000003</c:v>
                </c:pt>
                <c:pt idx="32">
                  <c:v>-89563.90800000001</c:v>
                </c:pt>
                <c:pt idx="33">
                  <c:v>-99203.412000000011</c:v>
                </c:pt>
              </c:numCache>
            </c:numRef>
          </c:val>
          <c:smooth val="0"/>
        </c:ser>
        <c:ser>
          <c:idx val="2"/>
          <c:order val="1"/>
          <c:tx>
            <c:v>Scotland specific data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Summary!$B$5:$B$38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Summary!$D$5:$D$38</c:f>
              <c:numCache>
                <c:formatCode>#,##0</c:formatCode>
                <c:ptCount val="34"/>
                <c:pt idx="0">
                  <c:v>-8248.8000000000011</c:v>
                </c:pt>
                <c:pt idx="1">
                  <c:v>-6692.8000000000011</c:v>
                </c:pt>
                <c:pt idx="2">
                  <c:v>-2070.8000000000011</c:v>
                </c:pt>
                <c:pt idx="3">
                  <c:v>3469.1999999999989</c:v>
                </c:pt>
                <c:pt idx="4">
                  <c:v>9152.1999999999989</c:v>
                </c:pt>
                <c:pt idx="5">
                  <c:v>16919.199999999997</c:v>
                </c:pt>
                <c:pt idx="6">
                  <c:v>24504.199999999997</c:v>
                </c:pt>
                <c:pt idx="7">
                  <c:v>26659.199999999997</c:v>
                </c:pt>
                <c:pt idx="8">
                  <c:v>28795.199999999997</c:v>
                </c:pt>
                <c:pt idx="9">
                  <c:v>30836.199999999997</c:v>
                </c:pt>
                <c:pt idx="10">
                  <c:v>31299.199999999997</c:v>
                </c:pt>
                <c:pt idx="11">
                  <c:v>30344.199999999997</c:v>
                </c:pt>
                <c:pt idx="12">
                  <c:v>27758.199999999997</c:v>
                </c:pt>
                <c:pt idx="13">
                  <c:v>22171.199999999997</c:v>
                </c:pt>
                <c:pt idx="14">
                  <c:v>16286.199999999997</c:v>
                </c:pt>
                <c:pt idx="15">
                  <c:v>11685.199999999997</c:v>
                </c:pt>
                <c:pt idx="16">
                  <c:v>8447.1999999999971</c:v>
                </c:pt>
                <c:pt idx="17">
                  <c:v>6202.1999999999971</c:v>
                </c:pt>
                <c:pt idx="18">
                  <c:v>5133.1999999999971</c:v>
                </c:pt>
                <c:pt idx="19">
                  <c:v>3905.1999999999971</c:v>
                </c:pt>
                <c:pt idx="20">
                  <c:v>2759.1999999999971</c:v>
                </c:pt>
                <c:pt idx="21">
                  <c:v>5082.1999999999971</c:v>
                </c:pt>
                <c:pt idx="22">
                  <c:v>4352.1999999999971</c:v>
                </c:pt>
                <c:pt idx="23">
                  <c:v>442.19999999999709</c:v>
                </c:pt>
                <c:pt idx="24">
                  <c:v>-5221.8000000000029</c:v>
                </c:pt>
                <c:pt idx="25">
                  <c:v>-10535.800000000003</c:v>
                </c:pt>
                <c:pt idx="26">
                  <c:v>-12836.800000000003</c:v>
                </c:pt>
                <c:pt idx="27">
                  <c:v>-16130.800000000003</c:v>
                </c:pt>
                <c:pt idx="28">
                  <c:v>-20128.800000000003</c:v>
                </c:pt>
                <c:pt idx="29">
                  <c:v>-23827.800000000003</c:v>
                </c:pt>
                <c:pt idx="30">
                  <c:v>-38302.800000000003</c:v>
                </c:pt>
                <c:pt idx="31">
                  <c:v>-50002.8</c:v>
                </c:pt>
                <c:pt idx="32">
                  <c:v>-57588.800000000003</c:v>
                </c:pt>
                <c:pt idx="33">
                  <c:v>-69646.8</c:v>
                </c:pt>
              </c:numCache>
            </c:numRef>
          </c:val>
          <c:smooth val="0"/>
        </c:ser>
        <c:ser>
          <c:idx val="3"/>
          <c:order val="2"/>
          <c:tx>
            <c:v>debt based interest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Summary!$B$5:$B$38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Summary!$E$5:$E$38</c:f>
              <c:numCache>
                <c:formatCode>#,##0</c:formatCode>
                <c:ptCount val="34"/>
                <c:pt idx="0">
                  <c:v>-8248.8000000000011</c:v>
                </c:pt>
                <c:pt idx="1">
                  <c:v>-6576.2283277290262</c:v>
                </c:pt>
                <c:pt idx="2">
                  <c:v>-1565.5677716922273</c:v>
                </c:pt>
                <c:pt idx="3">
                  <c:v>4966.9296998914651</c:v>
                </c:pt>
                <c:pt idx="4">
                  <c:v>11859.529699891465</c:v>
                </c:pt>
                <c:pt idx="5">
                  <c:v>20970.529699891464</c:v>
                </c:pt>
                <c:pt idx="6">
                  <c:v>30050.729699891464</c:v>
                </c:pt>
                <c:pt idx="7">
                  <c:v>33684.129699891462</c:v>
                </c:pt>
                <c:pt idx="8">
                  <c:v>37332.129699891462</c:v>
                </c:pt>
                <c:pt idx="9">
                  <c:v>40927.129699891462</c:v>
                </c:pt>
                <c:pt idx="10">
                  <c:v>42969.329699891459</c:v>
                </c:pt>
                <c:pt idx="11">
                  <c:v>43454.329699891459</c:v>
                </c:pt>
                <c:pt idx="12">
                  <c:v>42394.996366558124</c:v>
                </c:pt>
                <c:pt idx="13">
                  <c:v>38421.329699891459</c:v>
                </c:pt>
                <c:pt idx="14">
                  <c:v>34236.329699891459</c:v>
                </c:pt>
                <c:pt idx="15">
                  <c:v>31535.329699891459</c:v>
                </c:pt>
                <c:pt idx="16">
                  <c:v>30397.329699891459</c:v>
                </c:pt>
                <c:pt idx="17">
                  <c:v>30452.329699891459</c:v>
                </c:pt>
                <c:pt idx="18">
                  <c:v>31883.329699891459</c:v>
                </c:pt>
                <c:pt idx="19">
                  <c:v>33055.329699891459</c:v>
                </c:pt>
                <c:pt idx="20">
                  <c:v>34009.329699891459</c:v>
                </c:pt>
                <c:pt idx="21">
                  <c:v>38532.329699891459</c:v>
                </c:pt>
                <c:pt idx="22">
                  <c:v>39661.329699891459</c:v>
                </c:pt>
                <c:pt idx="23">
                  <c:v>37603.329699891459</c:v>
                </c:pt>
                <c:pt idx="24">
                  <c:v>33895.329699891459</c:v>
                </c:pt>
                <c:pt idx="25">
                  <c:v>30695.329699891459</c:v>
                </c:pt>
                <c:pt idx="26">
                  <c:v>30655.329699891459</c:v>
                </c:pt>
                <c:pt idx="27">
                  <c:v>29776.329699891459</c:v>
                </c:pt>
                <c:pt idx="28">
                  <c:v>28444.329699891459</c:v>
                </c:pt>
                <c:pt idx="29">
                  <c:v>27426.329699891459</c:v>
                </c:pt>
                <c:pt idx="30">
                  <c:v>15565.329699891459</c:v>
                </c:pt>
                <c:pt idx="31">
                  <c:v>7722.3296998914593</c:v>
                </c:pt>
                <c:pt idx="32">
                  <c:v>4208.3296998914593</c:v>
                </c:pt>
                <c:pt idx="33">
                  <c:v>-3829.6703001085407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847744"/>
        <c:axId val="121005184"/>
      </c:lineChart>
      <c:catAx>
        <c:axId val="12084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005184"/>
        <c:crosses val="autoZero"/>
        <c:auto val="1"/>
        <c:lblAlgn val="ctr"/>
        <c:lblOffset val="100"/>
        <c:noMultiLvlLbl val="0"/>
      </c:catAx>
      <c:valAx>
        <c:axId val="121005184"/>
        <c:scaling>
          <c:orientation val="minMax"/>
          <c:max val="250000"/>
          <c:min val="-15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0847744"/>
        <c:crosses val="autoZero"/>
        <c:crossBetween val="between"/>
        <c:majorUnit val="50000"/>
        <c:minorUnit val="10000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1"/>
          <c:order val="0"/>
          <c:tx>
            <c:v>UK population share</c:v>
          </c:tx>
          <c:marker>
            <c:symbol val="none"/>
          </c:marker>
          <c:cat>
            <c:numRef>
              <c:f>Summary!$B$5:$B$38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Summary!$C$5:$C$38</c:f>
              <c:numCache>
                <c:formatCode>#,##0</c:formatCode>
                <c:ptCount val="34"/>
                <c:pt idx="0">
                  <c:v>-8248.8000000000011</c:v>
                </c:pt>
                <c:pt idx="1">
                  <c:v>-9217.9080000000013</c:v>
                </c:pt>
                <c:pt idx="2">
                  <c:v>-9721.8240000000005</c:v>
                </c:pt>
                <c:pt idx="3">
                  <c:v>-10439.352000000001</c:v>
                </c:pt>
                <c:pt idx="4">
                  <c:v>-11424.756000000001</c:v>
                </c:pt>
                <c:pt idx="5">
                  <c:v>-12453.504000000001</c:v>
                </c:pt>
                <c:pt idx="6">
                  <c:v>-13186.908000000001</c:v>
                </c:pt>
                <c:pt idx="7">
                  <c:v>-13864.62</c:v>
                </c:pt>
                <c:pt idx="8">
                  <c:v>-14233.380000000001</c:v>
                </c:pt>
                <c:pt idx="9">
                  <c:v>-13696.452000000001</c:v>
                </c:pt>
                <c:pt idx="10">
                  <c:v>-13608.336000000001</c:v>
                </c:pt>
                <c:pt idx="11">
                  <c:v>-14094.864000000001</c:v>
                </c:pt>
                <c:pt idx="12">
                  <c:v>-15988.812000000002</c:v>
                </c:pt>
                <c:pt idx="13">
                  <c:v>-19904.052</c:v>
                </c:pt>
                <c:pt idx="14">
                  <c:v>-24190.656000000003</c:v>
                </c:pt>
                <c:pt idx="15">
                  <c:v>-27824.748000000003</c:v>
                </c:pt>
                <c:pt idx="16">
                  <c:v>-30742.908000000003</c:v>
                </c:pt>
                <c:pt idx="17">
                  <c:v>-33019.896000000001</c:v>
                </c:pt>
                <c:pt idx="18">
                  <c:v>-33504.492000000006</c:v>
                </c:pt>
                <c:pt idx="19">
                  <c:v>-33129.18</c:v>
                </c:pt>
                <c:pt idx="20">
                  <c:v>-31822.140000000003</c:v>
                </c:pt>
                <c:pt idx="21">
                  <c:v>-28463.904000000002</c:v>
                </c:pt>
                <c:pt idx="22">
                  <c:v>-28531.272000000001</c:v>
                </c:pt>
                <c:pt idx="23">
                  <c:v>-30713.088000000003</c:v>
                </c:pt>
                <c:pt idx="24">
                  <c:v>-33513.9</c:v>
                </c:pt>
                <c:pt idx="25">
                  <c:v>-36969.912000000004</c:v>
                </c:pt>
                <c:pt idx="26">
                  <c:v>-40156.284</c:v>
                </c:pt>
                <c:pt idx="27">
                  <c:v>-42934.668000000005</c:v>
                </c:pt>
                <c:pt idx="28">
                  <c:v>-46019.064000000006</c:v>
                </c:pt>
                <c:pt idx="29">
                  <c:v>-54212.340000000004</c:v>
                </c:pt>
                <c:pt idx="30">
                  <c:v>-67561.788</c:v>
                </c:pt>
                <c:pt idx="31">
                  <c:v>-79403.016000000003</c:v>
                </c:pt>
                <c:pt idx="32">
                  <c:v>-89563.90800000001</c:v>
                </c:pt>
                <c:pt idx="33">
                  <c:v>-99203.412000000011</c:v>
                </c:pt>
              </c:numCache>
            </c:numRef>
          </c:val>
          <c:smooth val="0"/>
        </c:ser>
        <c:ser>
          <c:idx val="2"/>
          <c:order val="1"/>
          <c:tx>
            <c:v>Scotland specific data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Summary!$B$5:$B$38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Summary!$D$5:$D$38</c:f>
              <c:numCache>
                <c:formatCode>#,##0</c:formatCode>
                <c:ptCount val="34"/>
                <c:pt idx="0">
                  <c:v>-8248.8000000000011</c:v>
                </c:pt>
                <c:pt idx="1">
                  <c:v>-6692.8000000000011</c:v>
                </c:pt>
                <c:pt idx="2">
                  <c:v>-2070.8000000000011</c:v>
                </c:pt>
                <c:pt idx="3">
                  <c:v>3469.1999999999989</c:v>
                </c:pt>
                <c:pt idx="4">
                  <c:v>9152.1999999999989</c:v>
                </c:pt>
                <c:pt idx="5">
                  <c:v>16919.199999999997</c:v>
                </c:pt>
                <c:pt idx="6">
                  <c:v>24504.199999999997</c:v>
                </c:pt>
                <c:pt idx="7">
                  <c:v>26659.199999999997</c:v>
                </c:pt>
                <c:pt idx="8">
                  <c:v>28795.199999999997</c:v>
                </c:pt>
                <c:pt idx="9">
                  <c:v>30836.199999999997</c:v>
                </c:pt>
                <c:pt idx="10">
                  <c:v>31299.199999999997</c:v>
                </c:pt>
                <c:pt idx="11">
                  <c:v>30344.199999999997</c:v>
                </c:pt>
                <c:pt idx="12">
                  <c:v>27758.199999999997</c:v>
                </c:pt>
                <c:pt idx="13">
                  <c:v>22171.199999999997</c:v>
                </c:pt>
                <c:pt idx="14">
                  <c:v>16286.199999999997</c:v>
                </c:pt>
                <c:pt idx="15">
                  <c:v>11685.199999999997</c:v>
                </c:pt>
                <c:pt idx="16">
                  <c:v>8447.1999999999971</c:v>
                </c:pt>
                <c:pt idx="17">
                  <c:v>6202.1999999999971</c:v>
                </c:pt>
                <c:pt idx="18">
                  <c:v>5133.1999999999971</c:v>
                </c:pt>
                <c:pt idx="19">
                  <c:v>3905.1999999999971</c:v>
                </c:pt>
                <c:pt idx="20">
                  <c:v>2759.1999999999971</c:v>
                </c:pt>
                <c:pt idx="21">
                  <c:v>5082.1999999999971</c:v>
                </c:pt>
                <c:pt idx="22">
                  <c:v>4352.1999999999971</c:v>
                </c:pt>
                <c:pt idx="23">
                  <c:v>442.19999999999709</c:v>
                </c:pt>
                <c:pt idx="24">
                  <c:v>-5221.8000000000029</c:v>
                </c:pt>
                <c:pt idx="25">
                  <c:v>-10535.800000000003</c:v>
                </c:pt>
                <c:pt idx="26">
                  <c:v>-12836.800000000003</c:v>
                </c:pt>
                <c:pt idx="27">
                  <c:v>-16130.800000000003</c:v>
                </c:pt>
                <c:pt idx="28">
                  <c:v>-20128.800000000003</c:v>
                </c:pt>
                <c:pt idx="29">
                  <c:v>-23827.800000000003</c:v>
                </c:pt>
                <c:pt idx="30">
                  <c:v>-38302.800000000003</c:v>
                </c:pt>
                <c:pt idx="31">
                  <c:v>-50002.8</c:v>
                </c:pt>
                <c:pt idx="32">
                  <c:v>-57588.800000000003</c:v>
                </c:pt>
                <c:pt idx="33">
                  <c:v>-69646.8</c:v>
                </c:pt>
              </c:numCache>
            </c:numRef>
          </c:val>
          <c:smooth val="0"/>
        </c:ser>
        <c:ser>
          <c:idx val="3"/>
          <c:order val="2"/>
          <c:tx>
            <c:v>debt based interest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Summary!$B$5:$B$38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Summary!$E$5:$E$38</c:f>
              <c:numCache>
                <c:formatCode>#,##0</c:formatCode>
                <c:ptCount val="34"/>
                <c:pt idx="0">
                  <c:v>-8248.8000000000011</c:v>
                </c:pt>
                <c:pt idx="1">
                  <c:v>-6576.2283277290262</c:v>
                </c:pt>
                <c:pt idx="2">
                  <c:v>-1565.5677716922273</c:v>
                </c:pt>
                <c:pt idx="3">
                  <c:v>4966.9296998914651</c:v>
                </c:pt>
                <c:pt idx="4">
                  <c:v>11859.529699891465</c:v>
                </c:pt>
                <c:pt idx="5">
                  <c:v>20970.529699891464</c:v>
                </c:pt>
                <c:pt idx="6">
                  <c:v>30050.729699891464</c:v>
                </c:pt>
                <c:pt idx="7">
                  <c:v>33684.129699891462</c:v>
                </c:pt>
                <c:pt idx="8">
                  <c:v>37332.129699891462</c:v>
                </c:pt>
                <c:pt idx="9">
                  <c:v>40927.129699891462</c:v>
                </c:pt>
                <c:pt idx="10">
                  <c:v>42969.329699891459</c:v>
                </c:pt>
                <c:pt idx="11">
                  <c:v>43454.329699891459</c:v>
                </c:pt>
                <c:pt idx="12">
                  <c:v>42394.996366558124</c:v>
                </c:pt>
                <c:pt idx="13">
                  <c:v>38421.329699891459</c:v>
                </c:pt>
                <c:pt idx="14">
                  <c:v>34236.329699891459</c:v>
                </c:pt>
                <c:pt idx="15">
                  <c:v>31535.329699891459</c:v>
                </c:pt>
                <c:pt idx="16">
                  <c:v>30397.329699891459</c:v>
                </c:pt>
                <c:pt idx="17">
                  <c:v>30452.329699891459</c:v>
                </c:pt>
                <c:pt idx="18">
                  <c:v>31883.329699891459</c:v>
                </c:pt>
                <c:pt idx="19">
                  <c:v>33055.329699891459</c:v>
                </c:pt>
                <c:pt idx="20">
                  <c:v>34009.329699891459</c:v>
                </c:pt>
                <c:pt idx="21">
                  <c:v>38532.329699891459</c:v>
                </c:pt>
                <c:pt idx="22">
                  <c:v>39661.329699891459</c:v>
                </c:pt>
                <c:pt idx="23">
                  <c:v>37603.329699891459</c:v>
                </c:pt>
                <c:pt idx="24">
                  <c:v>33895.329699891459</c:v>
                </c:pt>
                <c:pt idx="25">
                  <c:v>30695.329699891459</c:v>
                </c:pt>
                <c:pt idx="26">
                  <c:v>30655.329699891459</c:v>
                </c:pt>
                <c:pt idx="27">
                  <c:v>29776.329699891459</c:v>
                </c:pt>
                <c:pt idx="28">
                  <c:v>28444.329699891459</c:v>
                </c:pt>
                <c:pt idx="29">
                  <c:v>27426.329699891459</c:v>
                </c:pt>
                <c:pt idx="30">
                  <c:v>15565.329699891459</c:v>
                </c:pt>
                <c:pt idx="31">
                  <c:v>7722.3296998914593</c:v>
                </c:pt>
                <c:pt idx="32">
                  <c:v>4208.3296998914593</c:v>
                </c:pt>
                <c:pt idx="33">
                  <c:v>-3829.6703001085407</c:v>
                </c:pt>
              </c:numCache>
            </c:numRef>
          </c:val>
          <c:smooth val="0"/>
        </c:ser>
        <c:ser>
          <c:idx val="4"/>
          <c:order val="3"/>
          <c:tx>
            <c:v>4% return on credit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Summary!$B$5:$B$38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Summary!$F$5:$F$38</c:f>
              <c:numCache>
                <c:formatCode>#,##0</c:formatCode>
                <c:ptCount val="34"/>
                <c:pt idx="0">
                  <c:v>-8248.8000000000011</c:v>
                </c:pt>
                <c:pt idx="1">
                  <c:v>-6576.2283277290262</c:v>
                </c:pt>
                <c:pt idx="2">
                  <c:v>-1565.5677716922273</c:v>
                </c:pt>
                <c:pt idx="3">
                  <c:v>4966.9296998914651</c:v>
                </c:pt>
                <c:pt idx="4">
                  <c:v>12058.206887887125</c:v>
                </c:pt>
                <c:pt idx="5">
                  <c:v>21651.535163402608</c:v>
                </c:pt>
                <c:pt idx="6">
                  <c:v>31597.796569938713</c:v>
                </c:pt>
                <c:pt idx="7">
                  <c:v>36495.108432736262</c:v>
                </c:pt>
                <c:pt idx="8">
                  <c:v>41602.91277004571</c:v>
                </c:pt>
                <c:pt idx="9">
                  <c:v>46862.029280847535</c:v>
                </c:pt>
                <c:pt idx="10">
                  <c:v>50778.710452081439</c:v>
                </c:pt>
                <c:pt idx="11">
                  <c:v>53294.858870164695</c:v>
                </c:pt>
                <c:pt idx="12">
                  <c:v>54367.319891637948</c:v>
                </c:pt>
                <c:pt idx="13">
                  <c:v>52568.346020636796</c:v>
                </c:pt>
                <c:pt idx="14">
                  <c:v>50486.079861462269</c:v>
                </c:pt>
                <c:pt idx="15">
                  <c:v>49804.523055920763</c:v>
                </c:pt>
                <c:pt idx="16">
                  <c:v>50658.703978157595</c:v>
                </c:pt>
                <c:pt idx="17">
                  <c:v>52740.052137283899</c:v>
                </c:pt>
                <c:pt idx="18">
                  <c:v>56280.654222775258</c:v>
                </c:pt>
                <c:pt idx="19">
                  <c:v>59703.880391686267</c:v>
                </c:pt>
                <c:pt idx="20">
                  <c:v>63046.035607353719</c:v>
                </c:pt>
                <c:pt idx="21">
                  <c:v>70090.877031647862</c:v>
                </c:pt>
                <c:pt idx="22">
                  <c:v>74023.51211291377</c:v>
                </c:pt>
                <c:pt idx="23">
                  <c:v>74926.452597430325</c:v>
                </c:pt>
                <c:pt idx="24">
                  <c:v>74215.510701327541</c:v>
                </c:pt>
                <c:pt idx="25">
                  <c:v>73984.131129380636</c:v>
                </c:pt>
                <c:pt idx="26">
                  <c:v>76903.496374555863</c:v>
                </c:pt>
                <c:pt idx="27">
                  <c:v>79100.636229538097</c:v>
                </c:pt>
                <c:pt idx="28">
                  <c:v>80932.661678719625</c:v>
                </c:pt>
                <c:pt idx="29">
                  <c:v>83151.968145868406</c:v>
                </c:pt>
                <c:pt idx="30">
                  <c:v>74505.260501428158</c:v>
                </c:pt>
                <c:pt idx="31">
                  <c:v>69642.470921485277</c:v>
                </c:pt>
                <c:pt idx="32">
                  <c:v>68914.169758344695</c:v>
                </c:pt>
                <c:pt idx="33">
                  <c:v>63632.736548678484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90272"/>
        <c:axId val="89991808"/>
      </c:lineChart>
      <c:catAx>
        <c:axId val="8999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991808"/>
        <c:crosses val="autoZero"/>
        <c:auto val="1"/>
        <c:lblAlgn val="ctr"/>
        <c:lblOffset val="100"/>
        <c:noMultiLvlLbl val="0"/>
      </c:catAx>
      <c:valAx>
        <c:axId val="89991808"/>
        <c:scaling>
          <c:orientation val="minMax"/>
          <c:max val="250000"/>
          <c:min val="-15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9990272"/>
        <c:crosses val="autoZero"/>
        <c:crossBetween val="between"/>
        <c:majorUnit val="50000"/>
        <c:minorUnit val="10000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UK population share</c:v>
          </c:tx>
          <c:marker>
            <c:symbol val="none"/>
          </c:marker>
          <c:cat>
            <c:numRef>
              <c:f>Summary!$B$5:$B$38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Summary!$C$5:$C$38</c:f>
              <c:numCache>
                <c:formatCode>#,##0</c:formatCode>
                <c:ptCount val="34"/>
                <c:pt idx="0">
                  <c:v>-8248.8000000000011</c:v>
                </c:pt>
                <c:pt idx="1">
                  <c:v>-9217.9080000000013</c:v>
                </c:pt>
                <c:pt idx="2">
                  <c:v>-9721.8240000000005</c:v>
                </c:pt>
                <c:pt idx="3">
                  <c:v>-10439.352000000001</c:v>
                </c:pt>
                <c:pt idx="4">
                  <c:v>-11424.756000000001</c:v>
                </c:pt>
                <c:pt idx="5">
                  <c:v>-12453.504000000001</c:v>
                </c:pt>
                <c:pt idx="6">
                  <c:v>-13186.908000000001</c:v>
                </c:pt>
                <c:pt idx="7">
                  <c:v>-13864.62</c:v>
                </c:pt>
                <c:pt idx="8">
                  <c:v>-14233.380000000001</c:v>
                </c:pt>
                <c:pt idx="9">
                  <c:v>-13696.452000000001</c:v>
                </c:pt>
                <c:pt idx="10">
                  <c:v>-13608.336000000001</c:v>
                </c:pt>
                <c:pt idx="11">
                  <c:v>-14094.864000000001</c:v>
                </c:pt>
                <c:pt idx="12">
                  <c:v>-15988.812000000002</c:v>
                </c:pt>
                <c:pt idx="13">
                  <c:v>-19904.052</c:v>
                </c:pt>
                <c:pt idx="14">
                  <c:v>-24190.656000000003</c:v>
                </c:pt>
                <c:pt idx="15">
                  <c:v>-27824.748000000003</c:v>
                </c:pt>
                <c:pt idx="16">
                  <c:v>-30742.908000000003</c:v>
                </c:pt>
                <c:pt idx="17">
                  <c:v>-33019.896000000001</c:v>
                </c:pt>
                <c:pt idx="18">
                  <c:v>-33504.492000000006</c:v>
                </c:pt>
                <c:pt idx="19">
                  <c:v>-33129.18</c:v>
                </c:pt>
                <c:pt idx="20">
                  <c:v>-31822.140000000003</c:v>
                </c:pt>
                <c:pt idx="21">
                  <c:v>-28463.904000000002</c:v>
                </c:pt>
                <c:pt idx="22">
                  <c:v>-28531.272000000001</c:v>
                </c:pt>
                <c:pt idx="23">
                  <c:v>-30713.088000000003</c:v>
                </c:pt>
                <c:pt idx="24">
                  <c:v>-33513.9</c:v>
                </c:pt>
                <c:pt idx="25">
                  <c:v>-36969.912000000004</c:v>
                </c:pt>
                <c:pt idx="26">
                  <c:v>-40156.284</c:v>
                </c:pt>
                <c:pt idx="27">
                  <c:v>-42934.668000000005</c:v>
                </c:pt>
                <c:pt idx="28">
                  <c:v>-46019.064000000006</c:v>
                </c:pt>
                <c:pt idx="29">
                  <c:v>-54212.340000000004</c:v>
                </c:pt>
                <c:pt idx="30">
                  <c:v>-67561.788</c:v>
                </c:pt>
                <c:pt idx="31">
                  <c:v>-79403.016000000003</c:v>
                </c:pt>
                <c:pt idx="32">
                  <c:v>-89563.90800000001</c:v>
                </c:pt>
                <c:pt idx="33">
                  <c:v>-99203.412000000011</c:v>
                </c:pt>
              </c:numCache>
            </c:numRef>
          </c:val>
          <c:smooth val="0"/>
        </c:ser>
        <c:ser>
          <c:idx val="2"/>
          <c:order val="1"/>
          <c:tx>
            <c:v>Scotland specific data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Summary!$B$5:$B$38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Summary!$D$5:$D$38</c:f>
              <c:numCache>
                <c:formatCode>#,##0</c:formatCode>
                <c:ptCount val="34"/>
                <c:pt idx="0">
                  <c:v>-8248.8000000000011</c:v>
                </c:pt>
                <c:pt idx="1">
                  <c:v>-6692.8000000000011</c:v>
                </c:pt>
                <c:pt idx="2">
                  <c:v>-2070.8000000000011</c:v>
                </c:pt>
                <c:pt idx="3">
                  <c:v>3469.1999999999989</c:v>
                </c:pt>
                <c:pt idx="4">
                  <c:v>9152.1999999999989</c:v>
                </c:pt>
                <c:pt idx="5">
                  <c:v>16919.199999999997</c:v>
                </c:pt>
                <c:pt idx="6">
                  <c:v>24504.199999999997</c:v>
                </c:pt>
                <c:pt idx="7">
                  <c:v>26659.199999999997</c:v>
                </c:pt>
                <c:pt idx="8">
                  <c:v>28795.199999999997</c:v>
                </c:pt>
                <c:pt idx="9">
                  <c:v>30836.199999999997</c:v>
                </c:pt>
                <c:pt idx="10">
                  <c:v>31299.199999999997</c:v>
                </c:pt>
                <c:pt idx="11">
                  <c:v>30344.199999999997</c:v>
                </c:pt>
                <c:pt idx="12">
                  <c:v>27758.199999999997</c:v>
                </c:pt>
                <c:pt idx="13">
                  <c:v>22171.199999999997</c:v>
                </c:pt>
                <c:pt idx="14">
                  <c:v>16286.199999999997</c:v>
                </c:pt>
                <c:pt idx="15">
                  <c:v>11685.199999999997</c:v>
                </c:pt>
                <c:pt idx="16">
                  <c:v>8447.1999999999971</c:v>
                </c:pt>
                <c:pt idx="17">
                  <c:v>6202.1999999999971</c:v>
                </c:pt>
                <c:pt idx="18">
                  <c:v>5133.1999999999971</c:v>
                </c:pt>
                <c:pt idx="19">
                  <c:v>3905.1999999999971</c:v>
                </c:pt>
                <c:pt idx="20">
                  <c:v>2759.1999999999971</c:v>
                </c:pt>
                <c:pt idx="21">
                  <c:v>5082.1999999999971</c:v>
                </c:pt>
                <c:pt idx="22">
                  <c:v>4352.1999999999971</c:v>
                </c:pt>
                <c:pt idx="23">
                  <c:v>442.19999999999709</c:v>
                </c:pt>
                <c:pt idx="24">
                  <c:v>-5221.8000000000029</c:v>
                </c:pt>
                <c:pt idx="25">
                  <c:v>-10535.800000000003</c:v>
                </c:pt>
                <c:pt idx="26">
                  <c:v>-12836.800000000003</c:v>
                </c:pt>
                <c:pt idx="27">
                  <c:v>-16130.800000000003</c:v>
                </c:pt>
                <c:pt idx="28">
                  <c:v>-20128.800000000003</c:v>
                </c:pt>
                <c:pt idx="29">
                  <c:v>-23827.800000000003</c:v>
                </c:pt>
                <c:pt idx="30">
                  <c:v>-38302.800000000003</c:v>
                </c:pt>
                <c:pt idx="31">
                  <c:v>-50002.8</c:v>
                </c:pt>
                <c:pt idx="32">
                  <c:v>-57588.800000000003</c:v>
                </c:pt>
                <c:pt idx="33">
                  <c:v>-69646.8</c:v>
                </c:pt>
              </c:numCache>
            </c:numRef>
          </c:val>
          <c:smooth val="0"/>
        </c:ser>
        <c:ser>
          <c:idx val="3"/>
          <c:order val="2"/>
          <c:tx>
            <c:v>debt based interest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Summary!$B$5:$B$38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Summary!$E$5:$E$38</c:f>
              <c:numCache>
                <c:formatCode>#,##0</c:formatCode>
                <c:ptCount val="34"/>
                <c:pt idx="0">
                  <c:v>-8248.8000000000011</c:v>
                </c:pt>
                <c:pt idx="1">
                  <c:v>-6576.2283277290262</c:v>
                </c:pt>
                <c:pt idx="2">
                  <c:v>-1565.5677716922273</c:v>
                </c:pt>
                <c:pt idx="3">
                  <c:v>4966.9296998914651</c:v>
                </c:pt>
                <c:pt idx="4">
                  <c:v>11859.529699891465</c:v>
                </c:pt>
                <c:pt idx="5">
                  <c:v>20970.529699891464</c:v>
                </c:pt>
                <c:pt idx="6">
                  <c:v>30050.729699891464</c:v>
                </c:pt>
                <c:pt idx="7">
                  <c:v>33684.129699891462</c:v>
                </c:pt>
                <c:pt idx="8">
                  <c:v>37332.129699891462</c:v>
                </c:pt>
                <c:pt idx="9">
                  <c:v>40927.129699891462</c:v>
                </c:pt>
                <c:pt idx="10">
                  <c:v>42969.329699891459</c:v>
                </c:pt>
                <c:pt idx="11">
                  <c:v>43454.329699891459</c:v>
                </c:pt>
                <c:pt idx="12">
                  <c:v>42394.996366558124</c:v>
                </c:pt>
                <c:pt idx="13">
                  <c:v>38421.329699891459</c:v>
                </c:pt>
                <c:pt idx="14">
                  <c:v>34236.329699891459</c:v>
                </c:pt>
                <c:pt idx="15">
                  <c:v>31535.329699891459</c:v>
                </c:pt>
                <c:pt idx="16">
                  <c:v>30397.329699891459</c:v>
                </c:pt>
                <c:pt idx="17">
                  <c:v>30452.329699891459</c:v>
                </c:pt>
                <c:pt idx="18">
                  <c:v>31883.329699891459</c:v>
                </c:pt>
                <c:pt idx="19">
                  <c:v>33055.329699891459</c:v>
                </c:pt>
                <c:pt idx="20">
                  <c:v>34009.329699891459</c:v>
                </c:pt>
                <c:pt idx="21">
                  <c:v>38532.329699891459</c:v>
                </c:pt>
                <c:pt idx="22">
                  <c:v>39661.329699891459</c:v>
                </c:pt>
                <c:pt idx="23">
                  <c:v>37603.329699891459</c:v>
                </c:pt>
                <c:pt idx="24">
                  <c:v>33895.329699891459</c:v>
                </c:pt>
                <c:pt idx="25">
                  <c:v>30695.329699891459</c:v>
                </c:pt>
                <c:pt idx="26">
                  <c:v>30655.329699891459</c:v>
                </c:pt>
                <c:pt idx="27">
                  <c:v>29776.329699891459</c:v>
                </c:pt>
                <c:pt idx="28">
                  <c:v>28444.329699891459</c:v>
                </c:pt>
                <c:pt idx="29">
                  <c:v>27426.329699891459</c:v>
                </c:pt>
                <c:pt idx="30">
                  <c:v>15565.329699891459</c:v>
                </c:pt>
                <c:pt idx="31">
                  <c:v>7722.3296998914593</c:v>
                </c:pt>
                <c:pt idx="32">
                  <c:v>4208.3296998914593</c:v>
                </c:pt>
                <c:pt idx="33">
                  <c:v>-3829.6703001085407</c:v>
                </c:pt>
              </c:numCache>
            </c:numRef>
          </c:val>
          <c:smooth val="0"/>
        </c:ser>
        <c:ser>
          <c:idx val="4"/>
          <c:order val="3"/>
          <c:tx>
            <c:v>4% return on credit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Summary!$B$5:$B$38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Summary!$F$5:$F$38</c:f>
              <c:numCache>
                <c:formatCode>#,##0</c:formatCode>
                <c:ptCount val="34"/>
                <c:pt idx="0">
                  <c:v>-8248.8000000000011</c:v>
                </c:pt>
                <c:pt idx="1">
                  <c:v>-6576.2283277290262</c:v>
                </c:pt>
                <c:pt idx="2">
                  <c:v>-1565.5677716922273</c:v>
                </c:pt>
                <c:pt idx="3">
                  <c:v>4966.9296998914651</c:v>
                </c:pt>
                <c:pt idx="4">
                  <c:v>12058.206887887125</c:v>
                </c:pt>
                <c:pt idx="5">
                  <c:v>21651.535163402608</c:v>
                </c:pt>
                <c:pt idx="6">
                  <c:v>31597.796569938713</c:v>
                </c:pt>
                <c:pt idx="7">
                  <c:v>36495.108432736262</c:v>
                </c:pt>
                <c:pt idx="8">
                  <c:v>41602.91277004571</c:v>
                </c:pt>
                <c:pt idx="9">
                  <c:v>46862.029280847535</c:v>
                </c:pt>
                <c:pt idx="10">
                  <c:v>50778.710452081439</c:v>
                </c:pt>
                <c:pt idx="11">
                  <c:v>53294.858870164695</c:v>
                </c:pt>
                <c:pt idx="12">
                  <c:v>54367.319891637948</c:v>
                </c:pt>
                <c:pt idx="13">
                  <c:v>52568.346020636796</c:v>
                </c:pt>
                <c:pt idx="14">
                  <c:v>50486.079861462269</c:v>
                </c:pt>
                <c:pt idx="15">
                  <c:v>49804.523055920763</c:v>
                </c:pt>
                <c:pt idx="16">
                  <c:v>50658.703978157595</c:v>
                </c:pt>
                <c:pt idx="17">
                  <c:v>52740.052137283899</c:v>
                </c:pt>
                <c:pt idx="18">
                  <c:v>56280.654222775258</c:v>
                </c:pt>
                <c:pt idx="19">
                  <c:v>59703.880391686267</c:v>
                </c:pt>
                <c:pt idx="20">
                  <c:v>63046.035607353719</c:v>
                </c:pt>
                <c:pt idx="21">
                  <c:v>70090.877031647862</c:v>
                </c:pt>
                <c:pt idx="22">
                  <c:v>74023.51211291377</c:v>
                </c:pt>
                <c:pt idx="23">
                  <c:v>74926.452597430325</c:v>
                </c:pt>
                <c:pt idx="24">
                  <c:v>74215.510701327541</c:v>
                </c:pt>
                <c:pt idx="25">
                  <c:v>73984.131129380636</c:v>
                </c:pt>
                <c:pt idx="26">
                  <c:v>76903.496374555863</c:v>
                </c:pt>
                <c:pt idx="27">
                  <c:v>79100.636229538097</c:v>
                </c:pt>
                <c:pt idx="28">
                  <c:v>80932.661678719625</c:v>
                </c:pt>
                <c:pt idx="29">
                  <c:v>83151.968145868406</c:v>
                </c:pt>
                <c:pt idx="30">
                  <c:v>74505.260501428158</c:v>
                </c:pt>
                <c:pt idx="31">
                  <c:v>69642.470921485277</c:v>
                </c:pt>
                <c:pt idx="32">
                  <c:v>68914.169758344695</c:v>
                </c:pt>
                <c:pt idx="33">
                  <c:v>63632.736548678484</c:v>
                </c:pt>
              </c:numCache>
            </c:numRef>
          </c:val>
          <c:smooth val="0"/>
        </c:ser>
        <c:ser>
          <c:idx val="5"/>
          <c:order val="4"/>
          <c:tx>
            <c:v>pro rata return on credit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Summary!$B$5:$B$38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Summary!$G$5:$G$38</c:f>
              <c:numCache>
                <c:formatCode>#,##0</c:formatCode>
                <c:ptCount val="34"/>
                <c:pt idx="0">
                  <c:v>-8248.8000000000011</c:v>
                </c:pt>
                <c:pt idx="1">
                  <c:v>-6576.2283277290262</c:v>
                </c:pt>
                <c:pt idx="2">
                  <c:v>-1565.5677716922273</c:v>
                </c:pt>
                <c:pt idx="3">
                  <c:v>4966.9296998914651</c:v>
                </c:pt>
                <c:pt idx="4">
                  <c:v>12385.40510283125</c:v>
                </c:pt>
                <c:pt idx="5">
                  <c:v>22833.055772249689</c:v>
                </c:pt>
                <c:pt idx="6">
                  <c:v>34502.186019633518</c:v>
                </c:pt>
                <c:pt idx="7">
                  <c:v>41814.592859447825</c:v>
                </c:pt>
                <c:pt idx="8">
                  <c:v>49904.52193065123</c:v>
                </c:pt>
                <c:pt idx="9">
                  <c:v>58948.096133000356</c:v>
                </c:pt>
                <c:pt idx="10">
                  <c:v>67787.007676488705</c:v>
                </c:pt>
                <c:pt idx="11">
                  <c:v>75361.938215490693</c:v>
                </c:pt>
                <c:pt idx="12">
                  <c:v>81468.884081814729</c:v>
                </c:pt>
                <c:pt idx="13">
                  <c:v>83907.437087934843</c:v>
                </c:pt>
                <c:pt idx="14">
                  <c:v>85316.577012681868</c:v>
                </c:pt>
                <c:pt idx="15">
                  <c:v>88281.936841688628</c:v>
                </c:pt>
                <c:pt idx="16">
                  <c:v>93174.337979002841</c:v>
                </c:pt>
                <c:pt idx="17">
                  <c:v>99534.286388903463</c:v>
                </c:pt>
                <c:pt idx="18">
                  <c:v>108376.7743076887</c:v>
                </c:pt>
                <c:pt idx="19">
                  <c:v>117401.31710431863</c:v>
                </c:pt>
                <c:pt idx="20">
                  <c:v>125767.41106062521</c:v>
                </c:pt>
                <c:pt idx="21">
                  <c:v>139054.80625114485</c:v>
                </c:pt>
                <c:pt idx="22">
                  <c:v>149392.36237821091</c:v>
                </c:pt>
                <c:pt idx="23">
                  <c:v>156216.62805993442</c:v>
                </c:pt>
                <c:pt idx="24">
                  <c:v>161530.21419222077</c:v>
                </c:pt>
                <c:pt idx="25">
                  <c:v>167474.77727942323</c:v>
                </c:pt>
                <c:pt idx="26">
                  <c:v>176800.80343681099</c:v>
                </c:pt>
                <c:pt idx="27">
                  <c:v>185811.88666830785</c:v>
                </c:pt>
                <c:pt idx="28">
                  <c:v>195196.24194181876</c:v>
                </c:pt>
                <c:pt idx="29">
                  <c:v>203805.20318357073</c:v>
                </c:pt>
                <c:pt idx="30">
                  <c:v>199822.42328134485</c:v>
                </c:pt>
                <c:pt idx="31">
                  <c:v>201697.06789893025</c:v>
                </c:pt>
                <c:pt idx="32">
                  <c:v>207379.05299583712</c:v>
                </c:pt>
                <c:pt idx="33">
                  <c:v>207810.105501643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14752"/>
        <c:axId val="110133632"/>
      </c:lineChart>
      <c:catAx>
        <c:axId val="10991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133632"/>
        <c:crosses val="autoZero"/>
        <c:auto val="1"/>
        <c:lblAlgn val="ctr"/>
        <c:lblOffset val="100"/>
        <c:noMultiLvlLbl val="0"/>
      </c:catAx>
      <c:valAx>
        <c:axId val="110133632"/>
        <c:scaling>
          <c:orientation val="minMax"/>
          <c:max val="250000"/>
          <c:min val="-15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9914752"/>
        <c:crosses val="autoZero"/>
        <c:crossBetween val="between"/>
        <c:majorUnit val="50000"/>
        <c:minorUnit val="10000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opLeftCell="B1" workbookViewId="0">
      <selection activeCell="V9" sqref="V9"/>
    </sheetView>
  </sheetViews>
  <sheetFormatPr defaultRowHeight="12.75" x14ac:dyDescent="0.2"/>
  <cols>
    <col min="1" max="1" width="16.7109375" style="12" customWidth="1"/>
    <col min="2" max="2" width="6.7109375" style="12" customWidth="1"/>
    <col min="3" max="17" width="11.85546875" style="12" customWidth="1"/>
    <col min="18" max="20" width="9.140625" style="12"/>
    <col min="21" max="21" width="9.7109375" style="12" bestFit="1" customWidth="1"/>
    <col min="22" max="16384" width="9.140625" style="12"/>
  </cols>
  <sheetData>
    <row r="1" spans="1:21" ht="23.2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1" ht="15.75" x14ac:dyDescent="0.25">
      <c r="A2" s="97" t="s">
        <v>57</v>
      </c>
      <c r="B2" s="97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5"/>
    </row>
    <row r="3" spans="1:21" x14ac:dyDescent="0.2">
      <c r="A3" s="97"/>
      <c r="B3" s="97"/>
      <c r="C3" s="6" t="s">
        <v>56</v>
      </c>
      <c r="D3" s="6"/>
      <c r="E3" s="6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</row>
    <row r="4" spans="1:21" x14ac:dyDescent="0.2">
      <c r="A4" s="97"/>
      <c r="B4" s="97"/>
      <c r="C4" s="7"/>
      <c r="D4" s="4"/>
      <c r="E4" s="4"/>
      <c r="F4" s="4"/>
      <c r="G4" s="4"/>
      <c r="H4" s="4"/>
      <c r="I4" s="4"/>
      <c r="J4" s="8"/>
      <c r="K4" s="8"/>
      <c r="L4" s="8"/>
      <c r="M4" s="8"/>
      <c r="N4" s="8"/>
      <c r="O4" s="8"/>
      <c r="P4" s="8"/>
      <c r="Q4" s="8"/>
    </row>
    <row r="5" spans="1:21" x14ac:dyDescent="0.2">
      <c r="A5" s="98"/>
      <c r="B5" s="98"/>
      <c r="C5" s="6" t="s">
        <v>58</v>
      </c>
      <c r="D5" s="6"/>
      <c r="F5" s="6"/>
      <c r="G5" s="6"/>
      <c r="H5" s="6"/>
      <c r="I5" s="6"/>
      <c r="J5" s="9"/>
      <c r="K5" s="9"/>
      <c r="L5" s="9"/>
      <c r="M5" s="9"/>
      <c r="N5" s="9"/>
      <c r="O5" s="9"/>
      <c r="P5" s="9"/>
      <c r="Q5" s="9"/>
    </row>
    <row r="6" spans="1:21" ht="15" x14ac:dyDescent="0.25">
      <c r="A6" s="10"/>
      <c r="B6" s="10"/>
      <c r="C6" s="11"/>
      <c r="J6" s="8"/>
      <c r="K6" s="8"/>
      <c r="L6" s="13" t="s">
        <v>3</v>
      </c>
      <c r="M6" s="13"/>
      <c r="N6" s="13"/>
      <c r="O6" s="13"/>
      <c r="P6" s="13"/>
      <c r="Q6" s="13"/>
    </row>
    <row r="7" spans="1:21" ht="51" x14ac:dyDescent="0.2">
      <c r="A7" s="14"/>
      <c r="B7" s="15"/>
      <c r="C7" s="15" t="s">
        <v>4</v>
      </c>
      <c r="D7" s="15" t="s">
        <v>5</v>
      </c>
      <c r="E7" s="15" t="s">
        <v>6</v>
      </c>
      <c r="F7" s="15" t="s">
        <v>7</v>
      </c>
      <c r="G7" s="15" t="s">
        <v>8</v>
      </c>
      <c r="H7" s="15" t="s">
        <v>9</v>
      </c>
      <c r="I7" s="15" t="s">
        <v>10</v>
      </c>
      <c r="J7" s="23" t="s">
        <v>60</v>
      </c>
      <c r="K7" s="15" t="s">
        <v>11</v>
      </c>
      <c r="L7" s="15" t="s">
        <v>61</v>
      </c>
      <c r="M7" s="49" t="s">
        <v>100</v>
      </c>
      <c r="N7" s="53" t="s">
        <v>107</v>
      </c>
      <c r="O7" s="53" t="s">
        <v>109</v>
      </c>
      <c r="P7" s="53" t="s">
        <v>110</v>
      </c>
      <c r="Q7" s="53" t="s">
        <v>108</v>
      </c>
      <c r="R7" s="12" t="s">
        <v>112</v>
      </c>
      <c r="S7" s="12" t="s">
        <v>113</v>
      </c>
      <c r="T7" s="12" t="s">
        <v>116</v>
      </c>
      <c r="U7" s="58" t="s">
        <v>130</v>
      </c>
    </row>
    <row r="8" spans="1:21" ht="15" thickBot="1" x14ac:dyDescent="0.25">
      <c r="A8" s="16"/>
      <c r="B8" s="17"/>
      <c r="C8" s="17" t="s">
        <v>13</v>
      </c>
      <c r="D8" s="17" t="s">
        <v>14</v>
      </c>
      <c r="E8" s="17" t="s">
        <v>15</v>
      </c>
      <c r="F8" s="17" t="s">
        <v>16</v>
      </c>
      <c r="G8" s="17" t="s">
        <v>17</v>
      </c>
      <c r="H8" s="17" t="s">
        <v>18</v>
      </c>
      <c r="I8" s="17" t="s">
        <v>19</v>
      </c>
      <c r="J8" s="17" t="s">
        <v>20</v>
      </c>
      <c r="K8" s="17" t="s">
        <v>21</v>
      </c>
      <c r="L8" s="17" t="s">
        <v>22</v>
      </c>
      <c r="M8" s="49"/>
      <c r="N8" s="49"/>
      <c r="O8" s="49"/>
      <c r="P8" s="49"/>
      <c r="Q8" s="49"/>
      <c r="U8" s="117">
        <v>8.4000000000000005E-2</v>
      </c>
    </row>
    <row r="9" spans="1:21" ht="38.25" x14ac:dyDescent="0.2">
      <c r="A9" s="18" t="s">
        <v>23</v>
      </c>
      <c r="B9" s="4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Q9" s="54">
        <v>-98200</v>
      </c>
      <c r="R9" s="58" t="s">
        <v>117</v>
      </c>
      <c r="S9" s="58" t="s">
        <v>118</v>
      </c>
      <c r="T9" s="58" t="s">
        <v>123</v>
      </c>
      <c r="U9" s="19">
        <f>Q9*U$8</f>
        <v>-8248.8000000000011</v>
      </c>
    </row>
    <row r="10" spans="1:21" x14ac:dyDescent="0.2">
      <c r="A10" s="24" t="s">
        <v>24</v>
      </c>
      <c r="C10" s="19">
        <v>97087</v>
      </c>
      <c r="D10" s="19">
        <v>3861</v>
      </c>
      <c r="E10" s="19">
        <v>100948</v>
      </c>
      <c r="F10" s="19">
        <v>97248</v>
      </c>
      <c r="G10" s="19">
        <v>15237</v>
      </c>
      <c r="H10" s="19">
        <v>112485</v>
      </c>
      <c r="I10" s="19">
        <v>10730</v>
      </c>
      <c r="J10" s="19">
        <v>-7030</v>
      </c>
      <c r="K10" s="19">
        <v>4507</v>
      </c>
      <c r="L10" s="19">
        <v>-11537</v>
      </c>
      <c r="M10" s="51">
        <f>'Interest 1980-91'!D3*1000</f>
        <v>13200</v>
      </c>
      <c r="N10" s="51">
        <f>L10+M10</f>
        <v>1663</v>
      </c>
      <c r="O10" s="51">
        <f>M10</f>
        <v>13200</v>
      </c>
      <c r="P10" s="51">
        <f>N10-O10</f>
        <v>-11537</v>
      </c>
      <c r="Q10" s="51">
        <f>Q9+P10</f>
        <v>-109737</v>
      </c>
      <c r="R10" s="59">
        <f>-M10/Q9*100</f>
        <v>13.441955193482688</v>
      </c>
      <c r="S10" s="59">
        <f>-M10/Q10*100</f>
        <v>12.028759670849395</v>
      </c>
      <c r="T10" s="59">
        <f>MIN(R10,S10)</f>
        <v>12.028759670849395</v>
      </c>
      <c r="U10" s="19">
        <f t="shared" ref="U10:U42" si="0">Q10*U$8</f>
        <v>-9217.9080000000013</v>
      </c>
    </row>
    <row r="11" spans="1:21" x14ac:dyDescent="0.2">
      <c r="A11" s="24" t="s">
        <v>25</v>
      </c>
      <c r="C11" s="19">
        <v>113188</v>
      </c>
      <c r="D11" s="19">
        <v>6395</v>
      </c>
      <c r="E11" s="19">
        <v>119583</v>
      </c>
      <c r="F11" s="19">
        <v>111283</v>
      </c>
      <c r="G11" s="19">
        <v>14299</v>
      </c>
      <c r="H11" s="19">
        <v>125582</v>
      </c>
      <c r="I11" s="19">
        <v>11654</v>
      </c>
      <c r="J11" s="19">
        <v>-3354</v>
      </c>
      <c r="K11" s="19">
        <v>2645</v>
      </c>
      <c r="L11" s="19">
        <v>-5999</v>
      </c>
      <c r="M11" s="51">
        <f>'Interest 1980-91'!D4*1000</f>
        <v>14300</v>
      </c>
      <c r="N11" s="51">
        <f t="shared" ref="N11:N41" si="1">L11+M11</f>
        <v>8301</v>
      </c>
      <c r="O11" s="51">
        <f t="shared" ref="O11:O41" si="2">M11</f>
        <v>14300</v>
      </c>
      <c r="P11" s="51">
        <f t="shared" ref="P11:P41" si="3">N11-O11</f>
        <v>-5999</v>
      </c>
      <c r="Q11" s="51">
        <f t="shared" ref="Q11:Q41" si="4">Q10+P11</f>
        <v>-115736</v>
      </c>
      <c r="R11" s="59">
        <f t="shared" ref="R11:R41" si="5">-M11/Q10*100</f>
        <v>13.031156310086844</v>
      </c>
      <c r="S11" s="59">
        <f t="shared" ref="S11:S41" si="6">-M11/Q11*100</f>
        <v>12.355706089721435</v>
      </c>
      <c r="T11" s="59">
        <f t="shared" ref="T11:T41" si="7">MIN(R11,S11)</f>
        <v>12.355706089721435</v>
      </c>
      <c r="U11" s="19">
        <f t="shared" si="0"/>
        <v>-9721.8240000000005</v>
      </c>
    </row>
    <row r="12" spans="1:21" x14ac:dyDescent="0.2">
      <c r="A12" s="24" t="s">
        <v>26</v>
      </c>
      <c r="C12" s="19">
        <v>121918</v>
      </c>
      <c r="D12" s="19">
        <v>7867</v>
      </c>
      <c r="E12" s="19">
        <v>129785</v>
      </c>
      <c r="F12" s="19">
        <v>121737</v>
      </c>
      <c r="G12" s="19">
        <v>16590</v>
      </c>
      <c r="H12" s="19">
        <v>138327</v>
      </c>
      <c r="I12" s="19">
        <v>12127</v>
      </c>
      <c r="J12" s="19">
        <v>-4079</v>
      </c>
      <c r="K12" s="19">
        <v>4463</v>
      </c>
      <c r="L12" s="19">
        <v>-8542</v>
      </c>
      <c r="M12" s="51">
        <f>'Interest 1980-91'!D5*1000</f>
        <v>13900</v>
      </c>
      <c r="N12" s="51">
        <f t="shared" si="1"/>
        <v>5358</v>
      </c>
      <c r="O12" s="51">
        <f t="shared" si="2"/>
        <v>13900</v>
      </c>
      <c r="P12" s="51">
        <f t="shared" si="3"/>
        <v>-8542</v>
      </c>
      <c r="Q12" s="51">
        <f t="shared" si="4"/>
        <v>-124278</v>
      </c>
      <c r="R12" s="59">
        <f t="shared" si="5"/>
        <v>12.01009193336559</v>
      </c>
      <c r="S12" s="59">
        <f t="shared" si="6"/>
        <v>11.184602262669177</v>
      </c>
      <c r="T12" s="59">
        <f t="shared" si="7"/>
        <v>11.184602262669177</v>
      </c>
      <c r="U12" s="19">
        <f t="shared" si="0"/>
        <v>-10439.352000000001</v>
      </c>
    </row>
    <row r="13" spans="1:21" x14ac:dyDescent="0.2">
      <c r="A13" s="24" t="s">
        <v>27</v>
      </c>
      <c r="C13" s="19">
        <v>129177</v>
      </c>
      <c r="D13" s="19">
        <v>8788</v>
      </c>
      <c r="E13" s="19">
        <v>137965</v>
      </c>
      <c r="F13" s="19">
        <v>131370</v>
      </c>
      <c r="G13" s="19">
        <v>18326</v>
      </c>
      <c r="H13" s="19">
        <v>149696</v>
      </c>
      <c r="I13" s="19">
        <v>12613</v>
      </c>
      <c r="J13" s="19">
        <v>-6018</v>
      </c>
      <c r="K13" s="19">
        <v>5713</v>
      </c>
      <c r="L13" s="19">
        <v>-11731</v>
      </c>
      <c r="M13" s="51">
        <f>'Interest 1980-91'!D6*1000</f>
        <v>14400</v>
      </c>
      <c r="N13" s="51">
        <f t="shared" si="1"/>
        <v>2669</v>
      </c>
      <c r="O13" s="51">
        <f t="shared" si="2"/>
        <v>14400</v>
      </c>
      <c r="P13" s="51">
        <f t="shared" si="3"/>
        <v>-11731</v>
      </c>
      <c r="Q13" s="51">
        <f t="shared" si="4"/>
        <v>-136009</v>
      </c>
      <c r="R13" s="59">
        <f t="shared" si="5"/>
        <v>11.586926085067349</v>
      </c>
      <c r="S13" s="59">
        <f t="shared" si="6"/>
        <v>10.587534648442382</v>
      </c>
      <c r="T13" s="59">
        <f t="shared" si="7"/>
        <v>10.587534648442382</v>
      </c>
      <c r="U13" s="19">
        <f t="shared" si="0"/>
        <v>-11424.756000000001</v>
      </c>
    </row>
    <row r="14" spans="1:21" x14ac:dyDescent="0.2">
      <c r="A14" s="24" t="s">
        <v>28</v>
      </c>
      <c r="C14" s="19">
        <v>135382</v>
      </c>
      <c r="D14" s="19">
        <v>12326</v>
      </c>
      <c r="E14" s="19">
        <v>147708</v>
      </c>
      <c r="F14" s="19">
        <v>142020</v>
      </c>
      <c r="G14" s="19">
        <v>17935</v>
      </c>
      <c r="H14" s="19">
        <v>159955</v>
      </c>
      <c r="I14" s="19">
        <v>12652</v>
      </c>
      <c r="J14" s="19">
        <v>-6964</v>
      </c>
      <c r="K14" s="19">
        <v>5283</v>
      </c>
      <c r="L14" s="19">
        <v>-12247</v>
      </c>
      <c r="M14" s="51">
        <f>'Interest 1980-91'!D7*1000</f>
        <v>16000</v>
      </c>
      <c r="N14" s="51">
        <f t="shared" si="1"/>
        <v>3753</v>
      </c>
      <c r="O14" s="51">
        <f t="shared" si="2"/>
        <v>16000</v>
      </c>
      <c r="P14" s="51">
        <f t="shared" si="3"/>
        <v>-12247</v>
      </c>
      <c r="Q14" s="51">
        <f t="shared" si="4"/>
        <v>-148256</v>
      </c>
      <c r="R14" s="59">
        <f t="shared" si="5"/>
        <v>11.763927387158203</v>
      </c>
      <c r="S14" s="59">
        <f t="shared" si="6"/>
        <v>10.792143319663285</v>
      </c>
      <c r="T14" s="59">
        <f t="shared" si="7"/>
        <v>10.792143319663285</v>
      </c>
      <c r="U14" s="19">
        <f t="shared" si="0"/>
        <v>-12453.504000000001</v>
      </c>
    </row>
    <row r="15" spans="1:21" x14ac:dyDescent="0.2">
      <c r="A15" s="24" t="s">
        <v>29</v>
      </c>
      <c r="C15" s="19">
        <v>146660</v>
      </c>
      <c r="D15" s="19">
        <v>11217</v>
      </c>
      <c r="E15" s="19">
        <v>157877</v>
      </c>
      <c r="F15" s="19">
        <v>150016</v>
      </c>
      <c r="G15" s="19">
        <v>16592</v>
      </c>
      <c r="H15" s="19">
        <v>166608</v>
      </c>
      <c r="I15" s="19">
        <v>12268</v>
      </c>
      <c r="J15" s="19">
        <v>-4407</v>
      </c>
      <c r="K15" s="19">
        <v>4324</v>
      </c>
      <c r="L15" s="19">
        <v>-8731</v>
      </c>
      <c r="M15" s="51">
        <f>'Interest 1980-91'!D8*1000</f>
        <v>17800</v>
      </c>
      <c r="N15" s="51">
        <f t="shared" si="1"/>
        <v>9069</v>
      </c>
      <c r="O15" s="51">
        <f t="shared" si="2"/>
        <v>17800</v>
      </c>
      <c r="P15" s="51">
        <f t="shared" si="3"/>
        <v>-8731</v>
      </c>
      <c r="Q15" s="51">
        <f t="shared" si="4"/>
        <v>-156987</v>
      </c>
      <c r="R15" s="59">
        <f t="shared" si="5"/>
        <v>12.006259443125405</v>
      </c>
      <c r="S15" s="59">
        <f t="shared" si="6"/>
        <v>11.338518476052158</v>
      </c>
      <c r="T15" s="59">
        <f t="shared" si="7"/>
        <v>11.338518476052158</v>
      </c>
      <c r="U15" s="19">
        <f t="shared" si="0"/>
        <v>-13186.908000000001</v>
      </c>
    </row>
    <row r="16" spans="1:21" x14ac:dyDescent="0.2">
      <c r="A16" s="24" t="s">
        <v>30</v>
      </c>
      <c r="C16" s="19">
        <v>159983</v>
      </c>
      <c r="D16" s="19">
        <v>4701</v>
      </c>
      <c r="E16" s="19">
        <v>164684</v>
      </c>
      <c r="F16" s="19">
        <v>157312</v>
      </c>
      <c r="G16" s="19">
        <v>15440</v>
      </c>
      <c r="H16" s="19">
        <v>172752</v>
      </c>
      <c r="I16" s="19">
        <v>12725</v>
      </c>
      <c r="J16" s="19">
        <v>-5353</v>
      </c>
      <c r="K16" s="19">
        <v>2715</v>
      </c>
      <c r="L16" s="19">
        <v>-8068</v>
      </c>
      <c r="M16" s="51">
        <f>'Interest 1980-91'!D9*1000</f>
        <v>17600</v>
      </c>
      <c r="N16" s="51">
        <f t="shared" si="1"/>
        <v>9532</v>
      </c>
      <c r="O16" s="51">
        <f t="shared" si="2"/>
        <v>17600</v>
      </c>
      <c r="P16" s="51">
        <f t="shared" si="3"/>
        <v>-8068</v>
      </c>
      <c r="Q16" s="51">
        <f t="shared" si="4"/>
        <v>-165055</v>
      </c>
      <c r="R16" s="59">
        <f t="shared" si="5"/>
        <v>11.211119392051572</v>
      </c>
      <c r="S16" s="59">
        <f t="shared" si="6"/>
        <v>10.663112295901367</v>
      </c>
      <c r="T16" s="59">
        <f t="shared" si="7"/>
        <v>10.663112295901367</v>
      </c>
      <c r="U16" s="19">
        <f t="shared" si="0"/>
        <v>-13864.62</v>
      </c>
    </row>
    <row r="17" spans="1:21" x14ac:dyDescent="0.2">
      <c r="A17" s="24" t="s">
        <v>31</v>
      </c>
      <c r="C17" s="19">
        <v>174159</v>
      </c>
      <c r="D17" s="19">
        <v>4736</v>
      </c>
      <c r="E17" s="19">
        <v>178895</v>
      </c>
      <c r="F17" s="19">
        <v>168022</v>
      </c>
      <c r="G17" s="19">
        <v>15263</v>
      </c>
      <c r="H17" s="19">
        <v>183285</v>
      </c>
      <c r="I17" s="19">
        <v>12681</v>
      </c>
      <c r="J17" s="19">
        <v>-1808</v>
      </c>
      <c r="K17" s="19">
        <v>2582</v>
      </c>
      <c r="L17" s="19">
        <v>-4390</v>
      </c>
      <c r="M17" s="51">
        <f>'Interest 1980-91'!D10*1000</f>
        <v>18000</v>
      </c>
      <c r="N17" s="51">
        <f t="shared" si="1"/>
        <v>13610</v>
      </c>
      <c r="O17" s="51">
        <f t="shared" si="2"/>
        <v>18000</v>
      </c>
      <c r="P17" s="51">
        <f t="shared" si="3"/>
        <v>-4390</v>
      </c>
      <c r="Q17" s="51">
        <f t="shared" si="4"/>
        <v>-169445</v>
      </c>
      <c r="R17" s="59">
        <f t="shared" si="5"/>
        <v>10.905455757171852</v>
      </c>
      <c r="S17" s="59">
        <f t="shared" si="6"/>
        <v>10.622915990439376</v>
      </c>
      <c r="T17" s="59">
        <f t="shared" si="7"/>
        <v>10.622915990439376</v>
      </c>
      <c r="U17" s="19">
        <f t="shared" si="0"/>
        <v>-14233.380000000001</v>
      </c>
    </row>
    <row r="18" spans="1:21" x14ac:dyDescent="0.2">
      <c r="A18" s="24" t="s">
        <v>32</v>
      </c>
      <c r="C18" s="19">
        <v>193770</v>
      </c>
      <c r="D18" s="19">
        <v>3301</v>
      </c>
      <c r="E18" s="19">
        <v>197071</v>
      </c>
      <c r="F18" s="19">
        <v>175437</v>
      </c>
      <c r="G18" s="19">
        <v>15242</v>
      </c>
      <c r="H18" s="19">
        <v>190679</v>
      </c>
      <c r="I18" s="19">
        <v>13577</v>
      </c>
      <c r="J18" s="19">
        <v>8057</v>
      </c>
      <c r="K18" s="19">
        <v>1665</v>
      </c>
      <c r="L18" s="19">
        <v>6392</v>
      </c>
      <c r="M18" s="51">
        <f>'Interest 1980-91'!D11*1000</f>
        <v>18500</v>
      </c>
      <c r="N18" s="51">
        <f t="shared" si="1"/>
        <v>24892</v>
      </c>
      <c r="O18" s="51">
        <f t="shared" si="2"/>
        <v>18500</v>
      </c>
      <c r="P18" s="51">
        <f t="shared" si="3"/>
        <v>6392</v>
      </c>
      <c r="Q18" s="51">
        <f t="shared" si="4"/>
        <v>-163053</v>
      </c>
      <c r="R18" s="59">
        <f t="shared" si="5"/>
        <v>10.917996990173803</v>
      </c>
      <c r="S18" s="59">
        <f t="shared" si="6"/>
        <v>11.346004060029561</v>
      </c>
      <c r="T18" s="59">
        <f t="shared" si="7"/>
        <v>10.917996990173803</v>
      </c>
      <c r="U18" s="19">
        <f t="shared" si="0"/>
        <v>-13696.452000000001</v>
      </c>
    </row>
    <row r="19" spans="1:21" x14ac:dyDescent="0.2">
      <c r="A19" s="24" t="s">
        <v>33</v>
      </c>
      <c r="C19" s="19">
        <v>208759</v>
      </c>
      <c r="D19" s="19">
        <v>2502</v>
      </c>
      <c r="E19" s="19">
        <v>211261</v>
      </c>
      <c r="F19" s="19">
        <v>189257</v>
      </c>
      <c r="G19" s="19">
        <v>20955</v>
      </c>
      <c r="H19" s="19">
        <v>210212</v>
      </c>
      <c r="I19" s="19">
        <v>14332</v>
      </c>
      <c r="J19" s="19">
        <v>7672</v>
      </c>
      <c r="K19" s="19">
        <v>6623</v>
      </c>
      <c r="L19" s="19">
        <v>1049</v>
      </c>
      <c r="M19" s="51">
        <f>'Interest 1980-91'!D12*1000</f>
        <v>18800</v>
      </c>
      <c r="N19" s="51">
        <f t="shared" si="1"/>
        <v>19849</v>
      </c>
      <c r="O19" s="51">
        <f t="shared" si="2"/>
        <v>18800</v>
      </c>
      <c r="P19" s="51">
        <f t="shared" si="3"/>
        <v>1049</v>
      </c>
      <c r="Q19" s="51">
        <f t="shared" si="4"/>
        <v>-162004</v>
      </c>
      <c r="R19" s="59">
        <f t="shared" si="5"/>
        <v>11.529993315057068</v>
      </c>
      <c r="S19" s="59">
        <f t="shared" si="6"/>
        <v>11.604651736994148</v>
      </c>
      <c r="T19" s="59">
        <f t="shared" si="7"/>
        <v>11.529993315057068</v>
      </c>
      <c r="U19" s="19">
        <f t="shared" si="0"/>
        <v>-13608.336000000001</v>
      </c>
    </row>
    <row r="20" spans="1:21" x14ac:dyDescent="0.2">
      <c r="A20" s="24" t="s">
        <v>34</v>
      </c>
      <c r="C20" s="19">
        <v>219348</v>
      </c>
      <c r="D20" s="19">
        <v>2342</v>
      </c>
      <c r="E20" s="19">
        <v>221690</v>
      </c>
      <c r="F20" s="19">
        <v>205575</v>
      </c>
      <c r="G20" s="19">
        <v>21907</v>
      </c>
      <c r="H20" s="19">
        <v>227482</v>
      </c>
      <c r="I20" s="19">
        <v>14127</v>
      </c>
      <c r="J20" s="19">
        <v>1988</v>
      </c>
      <c r="K20" s="19">
        <v>7780</v>
      </c>
      <c r="L20" s="19">
        <v>-5792</v>
      </c>
      <c r="M20" s="51">
        <f>'Interest 1990-2002'!D3*1000</f>
        <v>17550</v>
      </c>
      <c r="N20" s="51">
        <f t="shared" si="1"/>
        <v>11758</v>
      </c>
      <c r="O20" s="51">
        <f t="shared" si="2"/>
        <v>17550</v>
      </c>
      <c r="P20" s="51">
        <f t="shared" si="3"/>
        <v>-5792</v>
      </c>
      <c r="Q20" s="51">
        <f t="shared" si="4"/>
        <v>-167796</v>
      </c>
      <c r="R20" s="59">
        <f t="shared" si="5"/>
        <v>10.833065850225921</v>
      </c>
      <c r="S20" s="59">
        <f t="shared" si="6"/>
        <v>10.459128942287062</v>
      </c>
      <c r="T20" s="59">
        <f t="shared" si="7"/>
        <v>10.459128942287062</v>
      </c>
      <c r="U20" s="19">
        <f t="shared" si="0"/>
        <v>-14094.864000000001</v>
      </c>
    </row>
    <row r="21" spans="1:21" x14ac:dyDescent="0.2">
      <c r="A21" s="24" t="s">
        <v>35</v>
      </c>
      <c r="C21" s="19">
        <v>230637</v>
      </c>
      <c r="D21" s="19">
        <v>1017</v>
      </c>
      <c r="E21" s="19">
        <v>231654</v>
      </c>
      <c r="F21" s="19">
        <v>230820</v>
      </c>
      <c r="G21" s="19">
        <v>23381</v>
      </c>
      <c r="H21" s="19">
        <v>254201</v>
      </c>
      <c r="I21" s="19">
        <v>12623</v>
      </c>
      <c r="J21" s="19">
        <v>-11789</v>
      </c>
      <c r="K21" s="19">
        <v>10758</v>
      </c>
      <c r="L21" s="19">
        <v>-22547</v>
      </c>
      <c r="M21" s="51">
        <f>'Interest 1990-2002'!D4*1000</f>
        <v>18099.999999999996</v>
      </c>
      <c r="N21" s="51">
        <f t="shared" si="1"/>
        <v>-4447.0000000000036</v>
      </c>
      <c r="O21" s="51">
        <f t="shared" si="2"/>
        <v>18099.999999999996</v>
      </c>
      <c r="P21" s="51">
        <f t="shared" si="3"/>
        <v>-22547</v>
      </c>
      <c r="Q21" s="51">
        <f t="shared" si="4"/>
        <v>-190343</v>
      </c>
      <c r="R21" s="59">
        <f t="shared" si="5"/>
        <v>10.786907911988365</v>
      </c>
      <c r="S21" s="59">
        <f t="shared" si="6"/>
        <v>9.5091492726288838</v>
      </c>
      <c r="T21" s="59">
        <f t="shared" si="7"/>
        <v>9.5091492726288838</v>
      </c>
      <c r="U21" s="19">
        <f t="shared" si="0"/>
        <v>-15988.812000000002</v>
      </c>
    </row>
    <row r="22" spans="1:21" x14ac:dyDescent="0.2">
      <c r="A22" s="24" t="s">
        <v>36</v>
      </c>
      <c r="C22" s="19">
        <v>226221</v>
      </c>
      <c r="D22" s="19">
        <v>1338</v>
      </c>
      <c r="E22" s="19">
        <v>227559</v>
      </c>
      <c r="F22" s="19">
        <v>249888</v>
      </c>
      <c r="G22" s="19">
        <v>24281</v>
      </c>
      <c r="H22" s="19">
        <v>274169</v>
      </c>
      <c r="I22" s="19">
        <v>12714</v>
      </c>
      <c r="J22" s="19">
        <v>-35043</v>
      </c>
      <c r="K22" s="19">
        <v>11567</v>
      </c>
      <c r="L22" s="19">
        <v>-46610</v>
      </c>
      <c r="M22" s="51">
        <f>'Interest 1990-2002'!D5*1000</f>
        <v>18650.000000000004</v>
      </c>
      <c r="N22" s="51">
        <f t="shared" si="1"/>
        <v>-27959.999999999996</v>
      </c>
      <c r="O22" s="51">
        <f t="shared" si="2"/>
        <v>18650.000000000004</v>
      </c>
      <c r="P22" s="51">
        <f t="shared" si="3"/>
        <v>-46610</v>
      </c>
      <c r="Q22" s="51">
        <f t="shared" si="4"/>
        <v>-236953</v>
      </c>
      <c r="R22" s="59">
        <f t="shared" si="5"/>
        <v>9.7981013223496554</v>
      </c>
      <c r="S22" s="59">
        <f t="shared" si="6"/>
        <v>7.8707591800905679</v>
      </c>
      <c r="T22" s="59">
        <f t="shared" si="7"/>
        <v>7.8707591800905679</v>
      </c>
      <c r="U22" s="19">
        <f t="shared" si="0"/>
        <v>-19904.052</v>
      </c>
    </row>
    <row r="23" spans="1:21" x14ac:dyDescent="0.2">
      <c r="A23" s="24" t="s">
        <v>63</v>
      </c>
      <c r="C23" s="19">
        <v>233962</v>
      </c>
      <c r="D23" s="19">
        <v>1266</v>
      </c>
      <c r="E23" s="19">
        <v>235228</v>
      </c>
      <c r="F23" s="19">
        <v>263882</v>
      </c>
      <c r="G23" s="19">
        <v>22377</v>
      </c>
      <c r="H23" s="19">
        <v>286259</v>
      </c>
      <c r="I23" s="19">
        <v>12958</v>
      </c>
      <c r="J23" s="19">
        <v>-41612</v>
      </c>
      <c r="K23" s="19">
        <v>9419</v>
      </c>
      <c r="L23" s="19">
        <v>-51031</v>
      </c>
      <c r="M23" s="51">
        <f>'Interest 1990-2002'!D6*1000</f>
        <v>19200</v>
      </c>
      <c r="N23" s="51">
        <f t="shared" si="1"/>
        <v>-31831</v>
      </c>
      <c r="O23" s="51">
        <f t="shared" si="2"/>
        <v>19200</v>
      </c>
      <c r="P23" s="51">
        <f t="shared" si="3"/>
        <v>-51031</v>
      </c>
      <c r="Q23" s="51">
        <f t="shared" si="4"/>
        <v>-287984</v>
      </c>
      <c r="R23" s="59">
        <f t="shared" si="5"/>
        <v>8.1028727215945793</v>
      </c>
      <c r="S23" s="59">
        <f t="shared" si="6"/>
        <v>6.667037057614313</v>
      </c>
      <c r="T23" s="59">
        <f t="shared" si="7"/>
        <v>6.667037057614313</v>
      </c>
      <c r="U23" s="19">
        <f t="shared" si="0"/>
        <v>-24190.656000000003</v>
      </c>
    </row>
    <row r="24" spans="1:21" x14ac:dyDescent="0.2">
      <c r="A24" s="24" t="s">
        <v>37</v>
      </c>
      <c r="C24" s="19">
        <v>254228</v>
      </c>
      <c r="D24" s="19">
        <v>1673</v>
      </c>
      <c r="E24" s="19">
        <v>255901</v>
      </c>
      <c r="F24" s="19">
        <v>276258</v>
      </c>
      <c r="G24" s="19">
        <v>22906</v>
      </c>
      <c r="H24" s="19">
        <v>299164</v>
      </c>
      <c r="I24" s="19">
        <v>13099</v>
      </c>
      <c r="J24" s="19">
        <v>-33456</v>
      </c>
      <c r="K24" s="19">
        <v>9807</v>
      </c>
      <c r="L24" s="19">
        <v>-43263</v>
      </c>
      <c r="M24" s="51">
        <f>'Interest 1990-2002'!D7*1000</f>
        <v>22000</v>
      </c>
      <c r="N24" s="51">
        <f t="shared" si="1"/>
        <v>-21263</v>
      </c>
      <c r="O24" s="51">
        <f t="shared" si="2"/>
        <v>22000</v>
      </c>
      <c r="P24" s="51">
        <f t="shared" si="3"/>
        <v>-43263</v>
      </c>
      <c r="Q24" s="51">
        <f t="shared" si="4"/>
        <v>-331247</v>
      </c>
      <c r="R24" s="59">
        <f t="shared" si="5"/>
        <v>7.639313295183066</v>
      </c>
      <c r="S24" s="59">
        <f t="shared" si="6"/>
        <v>6.6415695840264215</v>
      </c>
      <c r="T24" s="59">
        <f t="shared" si="7"/>
        <v>6.6415695840264215</v>
      </c>
      <c r="U24" s="19">
        <f t="shared" si="0"/>
        <v>-27824.748000000003</v>
      </c>
    </row>
    <row r="25" spans="1:21" x14ac:dyDescent="0.2">
      <c r="A25" s="24" t="s">
        <v>64</v>
      </c>
      <c r="C25" s="19">
        <v>274272</v>
      </c>
      <c r="D25" s="19">
        <v>2341</v>
      </c>
      <c r="E25" s="19">
        <v>276613</v>
      </c>
      <c r="F25" s="19">
        <v>288090</v>
      </c>
      <c r="G25" s="19">
        <v>23263</v>
      </c>
      <c r="H25" s="19">
        <v>311353</v>
      </c>
      <c r="I25" s="19">
        <v>13135</v>
      </c>
      <c r="J25" s="19">
        <v>-24612</v>
      </c>
      <c r="K25" s="19">
        <v>10128</v>
      </c>
      <c r="L25" s="19">
        <v>-34740</v>
      </c>
      <c r="M25" s="51">
        <f>'Interest 1990-2002'!D8*1000</f>
        <v>25000</v>
      </c>
      <c r="N25" s="51">
        <f t="shared" si="1"/>
        <v>-9740</v>
      </c>
      <c r="O25" s="51">
        <f t="shared" si="2"/>
        <v>25000</v>
      </c>
      <c r="P25" s="51">
        <f t="shared" si="3"/>
        <v>-34740</v>
      </c>
      <c r="Q25" s="51">
        <f t="shared" si="4"/>
        <v>-365987</v>
      </c>
      <c r="R25" s="59">
        <f t="shared" si="5"/>
        <v>7.5472381636663881</v>
      </c>
      <c r="S25" s="59">
        <f t="shared" si="6"/>
        <v>6.8308437184927335</v>
      </c>
      <c r="T25" s="59">
        <f t="shared" si="7"/>
        <v>6.8308437184927335</v>
      </c>
      <c r="U25" s="19">
        <f t="shared" si="0"/>
        <v>-30742.908000000003</v>
      </c>
    </row>
    <row r="26" spans="1:21" x14ac:dyDescent="0.2">
      <c r="A26" s="24" t="s">
        <v>38</v>
      </c>
      <c r="C26" s="19">
        <v>285379</v>
      </c>
      <c r="D26" s="19">
        <v>3351</v>
      </c>
      <c r="E26" s="19">
        <v>288730</v>
      </c>
      <c r="F26" s="19">
        <v>297977</v>
      </c>
      <c r="G26" s="19">
        <v>17860</v>
      </c>
      <c r="H26" s="19">
        <v>315837</v>
      </c>
      <c r="I26" s="19">
        <v>12437</v>
      </c>
      <c r="J26" s="19">
        <v>-21684</v>
      </c>
      <c r="K26" s="19">
        <v>5423</v>
      </c>
      <c r="L26" s="19">
        <v>-27107</v>
      </c>
      <c r="M26" s="51">
        <f>'Interest 1990-2002'!D9*1000</f>
        <v>26600</v>
      </c>
      <c r="N26" s="51">
        <f t="shared" si="1"/>
        <v>-507</v>
      </c>
      <c r="O26" s="51">
        <f t="shared" si="2"/>
        <v>26600</v>
      </c>
      <c r="P26" s="51">
        <f t="shared" si="3"/>
        <v>-27107</v>
      </c>
      <c r="Q26" s="51">
        <f t="shared" si="4"/>
        <v>-393094</v>
      </c>
      <c r="R26" s="59">
        <f t="shared" si="5"/>
        <v>7.2680177164762689</v>
      </c>
      <c r="S26" s="59">
        <f t="shared" si="6"/>
        <v>6.7668293080026656</v>
      </c>
      <c r="T26" s="59">
        <f t="shared" si="7"/>
        <v>6.7668293080026656</v>
      </c>
      <c r="U26" s="19">
        <f t="shared" si="0"/>
        <v>-33019.896000000001</v>
      </c>
    </row>
    <row r="27" spans="1:21" x14ac:dyDescent="0.2">
      <c r="A27" s="24" t="s">
        <v>39</v>
      </c>
      <c r="C27" s="19">
        <v>312917</v>
      </c>
      <c r="D27" s="19">
        <v>3330</v>
      </c>
      <c r="E27" s="19">
        <v>316247</v>
      </c>
      <c r="F27" s="19">
        <v>304960</v>
      </c>
      <c r="G27" s="19">
        <v>17056</v>
      </c>
      <c r="H27" s="19">
        <v>322016</v>
      </c>
      <c r="I27" s="19">
        <v>12222</v>
      </c>
      <c r="J27" s="19">
        <v>-935</v>
      </c>
      <c r="K27" s="19">
        <v>4834</v>
      </c>
      <c r="L27" s="19">
        <v>-5769</v>
      </c>
      <c r="M27" s="51">
        <f>'Interest 1990-2002'!D10*1000</f>
        <v>29700</v>
      </c>
      <c r="N27" s="51">
        <f t="shared" si="1"/>
        <v>23931</v>
      </c>
      <c r="O27" s="51">
        <f t="shared" si="2"/>
        <v>29700</v>
      </c>
      <c r="P27" s="51">
        <f t="shared" si="3"/>
        <v>-5769</v>
      </c>
      <c r="Q27" s="51">
        <f t="shared" si="4"/>
        <v>-398863</v>
      </c>
      <c r="R27" s="59">
        <f t="shared" si="5"/>
        <v>7.5554447536721501</v>
      </c>
      <c r="S27" s="59">
        <f t="shared" si="6"/>
        <v>7.4461657260763721</v>
      </c>
      <c r="T27" s="59">
        <f t="shared" si="7"/>
        <v>7.4461657260763721</v>
      </c>
      <c r="U27" s="19">
        <f t="shared" si="0"/>
        <v>-33504.492000000006</v>
      </c>
    </row>
    <row r="28" spans="1:21" x14ac:dyDescent="0.2">
      <c r="A28" s="24" t="s">
        <v>40</v>
      </c>
      <c r="C28" s="19">
        <v>332809</v>
      </c>
      <c r="D28" s="19">
        <v>2511</v>
      </c>
      <c r="E28" s="19">
        <v>335320</v>
      </c>
      <c r="F28" s="19">
        <v>312826</v>
      </c>
      <c r="G28" s="19">
        <v>18026</v>
      </c>
      <c r="H28" s="19">
        <v>330852</v>
      </c>
      <c r="I28" s="19">
        <v>12070</v>
      </c>
      <c r="J28" s="19">
        <v>10424</v>
      </c>
      <c r="K28" s="19">
        <v>5956</v>
      </c>
      <c r="L28" s="19">
        <v>4468</v>
      </c>
      <c r="M28" s="51">
        <f>'Interest 1990-2002'!D11*1000</f>
        <v>28900</v>
      </c>
      <c r="N28" s="51">
        <f t="shared" si="1"/>
        <v>33368</v>
      </c>
      <c r="O28" s="51">
        <f t="shared" si="2"/>
        <v>28900</v>
      </c>
      <c r="P28" s="51">
        <f t="shared" si="3"/>
        <v>4468</v>
      </c>
      <c r="Q28" s="51">
        <f t="shared" si="4"/>
        <v>-394395</v>
      </c>
      <c r="R28" s="59">
        <f t="shared" si="5"/>
        <v>7.245595605508659</v>
      </c>
      <c r="S28" s="59">
        <f t="shared" si="6"/>
        <v>7.3276791034369095</v>
      </c>
      <c r="T28" s="59">
        <f t="shared" si="7"/>
        <v>7.245595605508659</v>
      </c>
      <c r="U28" s="19">
        <f t="shared" si="0"/>
        <v>-33129.18</v>
      </c>
    </row>
    <row r="29" spans="1:21" x14ac:dyDescent="0.2">
      <c r="A29" s="24" t="s">
        <v>41</v>
      </c>
      <c r="C29" s="19">
        <v>355910</v>
      </c>
      <c r="D29" s="19">
        <v>2564</v>
      </c>
      <c r="E29" s="19">
        <v>358474</v>
      </c>
      <c r="F29" s="19">
        <v>325124</v>
      </c>
      <c r="G29" s="19">
        <v>17790</v>
      </c>
      <c r="H29" s="19">
        <v>342914</v>
      </c>
      <c r="I29" s="19">
        <v>12356</v>
      </c>
      <c r="J29" s="19">
        <v>20994</v>
      </c>
      <c r="K29" s="19">
        <v>5434</v>
      </c>
      <c r="L29" s="19">
        <v>15560</v>
      </c>
      <c r="M29" s="51">
        <f>'Interest 1990-2002'!D12*1000</f>
        <v>24900</v>
      </c>
      <c r="N29" s="51">
        <f t="shared" si="1"/>
        <v>40460</v>
      </c>
      <c r="O29" s="51">
        <f t="shared" si="2"/>
        <v>24900</v>
      </c>
      <c r="P29" s="51">
        <f t="shared" si="3"/>
        <v>15560</v>
      </c>
      <c r="Q29" s="51">
        <f t="shared" si="4"/>
        <v>-378835</v>
      </c>
      <c r="R29" s="59">
        <f t="shared" si="5"/>
        <v>6.3134674628228042</v>
      </c>
      <c r="S29" s="59">
        <f t="shared" si="6"/>
        <v>6.5727823458761732</v>
      </c>
      <c r="T29" s="59">
        <f t="shared" si="7"/>
        <v>6.3134674628228042</v>
      </c>
      <c r="U29" s="19">
        <f t="shared" si="0"/>
        <v>-31822.140000000003</v>
      </c>
    </row>
    <row r="30" spans="1:21" x14ac:dyDescent="0.2">
      <c r="A30" s="24" t="s">
        <v>42</v>
      </c>
      <c r="C30" s="19">
        <v>377073</v>
      </c>
      <c r="D30" s="19">
        <v>4455</v>
      </c>
      <c r="E30" s="19">
        <v>381528</v>
      </c>
      <c r="F30" s="19">
        <v>346271</v>
      </c>
      <c r="G30" s="19">
        <v>-4722</v>
      </c>
      <c r="H30" s="19">
        <v>341549</v>
      </c>
      <c r="I30" s="19">
        <v>12630</v>
      </c>
      <c r="J30" s="19">
        <v>22627</v>
      </c>
      <c r="K30" s="19">
        <v>-17352</v>
      </c>
      <c r="L30" s="19">
        <v>39979</v>
      </c>
      <c r="M30" s="51">
        <f>'Interest 1990-2002'!D13*1000</f>
        <v>26400</v>
      </c>
      <c r="N30" s="51">
        <f t="shared" si="1"/>
        <v>66379</v>
      </c>
      <c r="O30" s="51">
        <f t="shared" si="2"/>
        <v>26400</v>
      </c>
      <c r="P30" s="51">
        <f t="shared" si="3"/>
        <v>39979</v>
      </c>
      <c r="Q30" s="51">
        <f t="shared" si="4"/>
        <v>-338856</v>
      </c>
      <c r="R30" s="59">
        <f t="shared" si="5"/>
        <v>6.9687330896036528</v>
      </c>
      <c r="S30" s="59">
        <f t="shared" si="6"/>
        <v>7.7909200368298039</v>
      </c>
      <c r="T30" s="59">
        <f t="shared" si="7"/>
        <v>6.9687330896036528</v>
      </c>
      <c r="U30" s="19">
        <f t="shared" si="0"/>
        <v>-28463.904000000002</v>
      </c>
    </row>
    <row r="31" spans="1:21" x14ac:dyDescent="0.2">
      <c r="A31" s="24" t="s">
        <v>43</v>
      </c>
      <c r="C31" s="19">
        <v>382965</v>
      </c>
      <c r="D31" s="19">
        <v>5426</v>
      </c>
      <c r="E31" s="19">
        <v>388391</v>
      </c>
      <c r="F31" s="19">
        <v>364194</v>
      </c>
      <c r="G31" s="19">
        <v>24999</v>
      </c>
      <c r="H31" s="19">
        <v>389193</v>
      </c>
      <c r="I31" s="19">
        <v>13097</v>
      </c>
      <c r="J31" s="19">
        <v>11100</v>
      </c>
      <c r="K31" s="19">
        <v>11902</v>
      </c>
      <c r="L31" s="19">
        <v>-802</v>
      </c>
      <c r="M31" s="51">
        <f>'Interest 1990-2002'!D14*1000</f>
        <v>22493</v>
      </c>
      <c r="N31" s="51">
        <f t="shared" si="1"/>
        <v>21691</v>
      </c>
      <c r="O31" s="51">
        <f t="shared" si="2"/>
        <v>22493</v>
      </c>
      <c r="P31" s="51">
        <f t="shared" si="3"/>
        <v>-802</v>
      </c>
      <c r="Q31" s="51">
        <f t="shared" si="4"/>
        <v>-339658</v>
      </c>
      <c r="R31" s="59">
        <f t="shared" si="5"/>
        <v>6.6379228935004839</v>
      </c>
      <c r="S31" s="59">
        <f t="shared" si="6"/>
        <v>6.6222494391417257</v>
      </c>
      <c r="T31" s="59">
        <f t="shared" si="7"/>
        <v>6.6222494391417257</v>
      </c>
      <c r="U31" s="19">
        <f t="shared" si="0"/>
        <v>-28531.272000000001</v>
      </c>
    </row>
    <row r="32" spans="1:21" x14ac:dyDescent="0.2">
      <c r="A32" s="24" t="s">
        <v>44</v>
      </c>
      <c r="C32" s="19">
        <v>389859</v>
      </c>
      <c r="D32" s="19">
        <v>5097</v>
      </c>
      <c r="E32" s="19">
        <v>394956</v>
      </c>
      <c r="F32" s="19">
        <v>393135</v>
      </c>
      <c r="G32" s="19">
        <v>27795</v>
      </c>
      <c r="H32" s="19">
        <v>420930</v>
      </c>
      <c r="I32" s="19">
        <v>13991</v>
      </c>
      <c r="J32" s="19">
        <v>-12170</v>
      </c>
      <c r="K32" s="19">
        <v>13804</v>
      </c>
      <c r="L32" s="19">
        <v>-25974</v>
      </c>
      <c r="M32" s="51">
        <f>'Interest 2002-2007'!G9</f>
        <v>21739</v>
      </c>
      <c r="N32" s="51">
        <f t="shared" si="1"/>
        <v>-4235</v>
      </c>
      <c r="O32" s="51">
        <f t="shared" si="2"/>
        <v>21739</v>
      </c>
      <c r="P32" s="51">
        <f t="shared" si="3"/>
        <v>-25974</v>
      </c>
      <c r="Q32" s="51">
        <f t="shared" si="4"/>
        <v>-365632</v>
      </c>
      <c r="R32" s="59">
        <f t="shared" si="5"/>
        <v>6.4002614394479158</v>
      </c>
      <c r="S32" s="59">
        <f t="shared" si="6"/>
        <v>5.9455955715035884</v>
      </c>
      <c r="T32" s="59">
        <f t="shared" si="7"/>
        <v>5.9455955715035884</v>
      </c>
      <c r="U32" s="19">
        <f t="shared" si="0"/>
        <v>-30713.088000000003</v>
      </c>
    </row>
    <row r="33" spans="1:21" x14ac:dyDescent="0.2">
      <c r="A33" s="24" t="s">
        <v>45</v>
      </c>
      <c r="C33" s="19">
        <v>417572</v>
      </c>
      <c r="D33" s="19">
        <v>4284</v>
      </c>
      <c r="E33" s="19">
        <v>421856</v>
      </c>
      <c r="F33" s="19">
        <v>424999</v>
      </c>
      <c r="G33" s="19">
        <v>30200</v>
      </c>
      <c r="H33" s="19">
        <v>455199</v>
      </c>
      <c r="I33" s="19">
        <v>14577</v>
      </c>
      <c r="J33" s="19">
        <v>-17720</v>
      </c>
      <c r="K33" s="19">
        <v>15623</v>
      </c>
      <c r="L33" s="19">
        <v>-33343</v>
      </c>
      <c r="M33" s="51">
        <f>'Interest 2002-2007'!H9</f>
        <v>23041</v>
      </c>
      <c r="N33" s="51">
        <f t="shared" si="1"/>
        <v>-10302</v>
      </c>
      <c r="O33" s="51">
        <f t="shared" si="2"/>
        <v>23041</v>
      </c>
      <c r="P33" s="51">
        <f t="shared" si="3"/>
        <v>-33343</v>
      </c>
      <c r="Q33" s="51">
        <f t="shared" si="4"/>
        <v>-398975</v>
      </c>
      <c r="R33" s="59">
        <f t="shared" si="5"/>
        <v>6.3016913180465606</v>
      </c>
      <c r="S33" s="59">
        <f t="shared" si="6"/>
        <v>5.775048561939971</v>
      </c>
      <c r="T33" s="59">
        <f t="shared" si="7"/>
        <v>5.775048561939971</v>
      </c>
      <c r="U33" s="19">
        <f t="shared" si="0"/>
        <v>-33513.9</v>
      </c>
    </row>
    <row r="34" spans="1:21" x14ac:dyDescent="0.2">
      <c r="A34" s="24" t="s">
        <v>46</v>
      </c>
      <c r="C34" s="19">
        <v>446149</v>
      </c>
      <c r="D34" s="19">
        <v>5183</v>
      </c>
      <c r="E34" s="19">
        <v>451332</v>
      </c>
      <c r="F34" s="19">
        <v>456745</v>
      </c>
      <c r="G34" s="19">
        <v>35730</v>
      </c>
      <c r="H34" s="19">
        <v>492475</v>
      </c>
      <c r="I34" s="19">
        <v>15156</v>
      </c>
      <c r="J34" s="19">
        <v>-20569</v>
      </c>
      <c r="K34" s="19">
        <v>20574</v>
      </c>
      <c r="L34" s="19">
        <v>-41143</v>
      </c>
      <c r="M34" s="51">
        <f>'Interest 2002-2007'!I9</f>
        <v>24916</v>
      </c>
      <c r="N34" s="51">
        <f t="shared" si="1"/>
        <v>-16227</v>
      </c>
      <c r="O34" s="51">
        <f t="shared" si="2"/>
        <v>24916</v>
      </c>
      <c r="P34" s="51">
        <f t="shared" si="3"/>
        <v>-41143</v>
      </c>
      <c r="Q34" s="51">
        <f t="shared" si="4"/>
        <v>-440118</v>
      </c>
      <c r="R34" s="59">
        <f t="shared" si="5"/>
        <v>6.2450028197255465</v>
      </c>
      <c r="S34" s="59">
        <f t="shared" si="6"/>
        <v>5.6612090393939809</v>
      </c>
      <c r="T34" s="59">
        <f t="shared" si="7"/>
        <v>5.6612090393939809</v>
      </c>
      <c r="U34" s="19">
        <f t="shared" si="0"/>
        <v>-36969.912000000004</v>
      </c>
    </row>
    <row r="35" spans="1:21" x14ac:dyDescent="0.2">
      <c r="A35" s="24" t="s">
        <v>47</v>
      </c>
      <c r="C35" s="19">
        <v>476416</v>
      </c>
      <c r="D35" s="19">
        <v>9384</v>
      </c>
      <c r="E35" s="19">
        <v>485800</v>
      </c>
      <c r="F35" s="19">
        <v>484181</v>
      </c>
      <c r="G35" s="19">
        <v>39552</v>
      </c>
      <c r="H35" s="19">
        <v>523733</v>
      </c>
      <c r="I35" s="19">
        <v>16095</v>
      </c>
      <c r="J35" s="19">
        <v>-14476</v>
      </c>
      <c r="K35" s="19">
        <v>23457</v>
      </c>
      <c r="L35" s="19">
        <v>-37933</v>
      </c>
      <c r="M35" s="51">
        <f>'Interest 2002-2007'!J9</f>
        <v>26735</v>
      </c>
      <c r="N35" s="51">
        <f t="shared" si="1"/>
        <v>-11198</v>
      </c>
      <c r="O35" s="51">
        <f t="shared" si="2"/>
        <v>26735</v>
      </c>
      <c r="P35" s="51">
        <f t="shared" si="3"/>
        <v>-37933</v>
      </c>
      <c r="Q35" s="51">
        <f t="shared" si="4"/>
        <v>-478051</v>
      </c>
      <c r="R35" s="59">
        <f t="shared" si="5"/>
        <v>6.0745072912264435</v>
      </c>
      <c r="S35" s="59">
        <f t="shared" si="6"/>
        <v>5.5924995450276223</v>
      </c>
      <c r="T35" s="59">
        <f t="shared" si="7"/>
        <v>5.5924995450276223</v>
      </c>
      <c r="U35" s="19">
        <f t="shared" si="0"/>
        <v>-40156.284</v>
      </c>
    </row>
    <row r="36" spans="1:21" x14ac:dyDescent="0.2">
      <c r="A36" s="24" t="s">
        <v>48</v>
      </c>
      <c r="C36" s="19">
        <v>508158</v>
      </c>
      <c r="D36" s="19">
        <v>8924</v>
      </c>
      <c r="E36" s="19">
        <v>517082</v>
      </c>
      <c r="F36" s="19">
        <v>507330</v>
      </c>
      <c r="G36" s="19">
        <v>42828</v>
      </c>
      <c r="H36" s="19">
        <v>550158</v>
      </c>
      <c r="I36" s="19">
        <v>16988</v>
      </c>
      <c r="J36" s="19">
        <v>-7236</v>
      </c>
      <c r="K36" s="19">
        <v>25840</v>
      </c>
      <c r="L36" s="19">
        <v>-33076</v>
      </c>
      <c r="M36" s="51">
        <f>'Interest 2002-2007'!K9</f>
        <v>28592</v>
      </c>
      <c r="N36" s="51">
        <f t="shared" si="1"/>
        <v>-4484</v>
      </c>
      <c r="O36" s="51">
        <f t="shared" si="2"/>
        <v>28592</v>
      </c>
      <c r="P36" s="51">
        <f t="shared" si="3"/>
        <v>-33076</v>
      </c>
      <c r="Q36" s="51">
        <f t="shared" si="4"/>
        <v>-511127</v>
      </c>
      <c r="R36" s="59">
        <f t="shared" si="5"/>
        <v>5.980951823131841</v>
      </c>
      <c r="S36" s="59">
        <f t="shared" si="6"/>
        <v>5.5939130587896946</v>
      </c>
      <c r="T36" s="59">
        <f t="shared" si="7"/>
        <v>5.5939130587896946</v>
      </c>
      <c r="U36" s="19">
        <f t="shared" si="0"/>
        <v>-42934.668000000005</v>
      </c>
    </row>
    <row r="37" spans="1:21" x14ac:dyDescent="0.2">
      <c r="A37" s="24" t="s">
        <v>49</v>
      </c>
      <c r="C37" s="19">
        <v>539504</v>
      </c>
      <c r="D37" s="19">
        <v>7464</v>
      </c>
      <c r="E37" s="19">
        <v>546968</v>
      </c>
      <c r="F37" s="19">
        <v>536915</v>
      </c>
      <c r="G37" s="19">
        <v>46772</v>
      </c>
      <c r="H37" s="19">
        <v>583687</v>
      </c>
      <c r="I37" s="19">
        <v>17683</v>
      </c>
      <c r="J37" s="19">
        <v>-7630</v>
      </c>
      <c r="K37" s="19">
        <v>29089</v>
      </c>
      <c r="L37" s="19">
        <v>-36719</v>
      </c>
      <c r="M37" s="51">
        <f>'Interest 2007-2012'!G8</f>
        <v>31596</v>
      </c>
      <c r="N37" s="51">
        <f t="shared" si="1"/>
        <v>-5123</v>
      </c>
      <c r="O37" s="51">
        <f t="shared" si="2"/>
        <v>31596</v>
      </c>
      <c r="P37" s="51">
        <f t="shared" si="3"/>
        <v>-36719</v>
      </c>
      <c r="Q37" s="51">
        <f t="shared" si="4"/>
        <v>-547846</v>
      </c>
      <c r="R37" s="59">
        <f t="shared" si="5"/>
        <v>6.1816339187716558</v>
      </c>
      <c r="S37" s="59">
        <f t="shared" si="6"/>
        <v>5.7673141722308818</v>
      </c>
      <c r="T37" s="59">
        <f t="shared" si="7"/>
        <v>5.7673141722308818</v>
      </c>
      <c r="U37" s="19">
        <f t="shared" si="0"/>
        <v>-46019.064000000006</v>
      </c>
    </row>
    <row r="38" spans="1:21" x14ac:dyDescent="0.2">
      <c r="A38" s="24" t="s">
        <v>50</v>
      </c>
      <c r="C38" s="19">
        <v>520332</v>
      </c>
      <c r="D38" s="19">
        <v>12925</v>
      </c>
      <c r="E38" s="19">
        <v>533257</v>
      </c>
      <c r="F38" s="19">
        <v>565898</v>
      </c>
      <c r="G38" s="19">
        <v>64898</v>
      </c>
      <c r="H38" s="19">
        <v>630796</v>
      </c>
      <c r="I38" s="19">
        <v>18649</v>
      </c>
      <c r="J38" s="19">
        <v>-51290</v>
      </c>
      <c r="K38" s="19">
        <v>46249</v>
      </c>
      <c r="L38" s="19">
        <v>-97539</v>
      </c>
      <c r="M38" s="51">
        <f>'Interest 2007-2012'!H8</f>
        <v>31830</v>
      </c>
      <c r="N38" s="51">
        <f t="shared" si="1"/>
        <v>-65709</v>
      </c>
      <c r="O38" s="51">
        <f t="shared" si="2"/>
        <v>31830</v>
      </c>
      <c r="P38" s="51">
        <f t="shared" si="3"/>
        <v>-97539</v>
      </c>
      <c r="Q38" s="51">
        <f t="shared" si="4"/>
        <v>-645385</v>
      </c>
      <c r="R38" s="59">
        <f t="shared" si="5"/>
        <v>5.8100269053712177</v>
      </c>
      <c r="S38" s="59">
        <f t="shared" si="6"/>
        <v>4.9319398498570619</v>
      </c>
      <c r="T38" s="59">
        <f t="shared" si="7"/>
        <v>4.9319398498570619</v>
      </c>
      <c r="U38" s="19">
        <f t="shared" si="0"/>
        <v>-54212.340000000004</v>
      </c>
    </row>
    <row r="39" spans="1:21" x14ac:dyDescent="0.2">
      <c r="A39" s="24" t="s">
        <v>51</v>
      </c>
      <c r="C39" s="19">
        <v>506090</v>
      </c>
      <c r="D39" s="19">
        <v>6491</v>
      </c>
      <c r="E39" s="19">
        <v>512581</v>
      </c>
      <c r="F39" s="19">
        <v>603559</v>
      </c>
      <c r="G39" s="19">
        <v>67944</v>
      </c>
      <c r="H39" s="19">
        <v>671503</v>
      </c>
      <c r="I39" s="19">
        <v>19350</v>
      </c>
      <c r="J39" s="19">
        <v>-110328</v>
      </c>
      <c r="K39" s="19">
        <v>48594</v>
      </c>
      <c r="L39" s="19">
        <v>-158922</v>
      </c>
      <c r="M39" s="51">
        <f>'Interest 2007-2012'!I8</f>
        <v>31091</v>
      </c>
      <c r="N39" s="51">
        <f t="shared" si="1"/>
        <v>-127831</v>
      </c>
      <c r="O39" s="51">
        <f t="shared" si="2"/>
        <v>31091</v>
      </c>
      <c r="P39" s="51">
        <f t="shared" si="3"/>
        <v>-158922</v>
      </c>
      <c r="Q39" s="51">
        <f t="shared" si="4"/>
        <v>-804307</v>
      </c>
      <c r="R39" s="59">
        <f t="shared" si="5"/>
        <v>4.8174345545682034</v>
      </c>
      <c r="S39" s="59">
        <f t="shared" si="6"/>
        <v>3.8655637710476225</v>
      </c>
      <c r="T39" s="59">
        <f t="shared" si="7"/>
        <v>3.8655637710476225</v>
      </c>
      <c r="U39" s="19">
        <f t="shared" si="0"/>
        <v>-67561.788</v>
      </c>
    </row>
    <row r="40" spans="1:21" x14ac:dyDescent="0.2">
      <c r="A40" s="24" t="s">
        <v>52</v>
      </c>
      <c r="C40" s="19">
        <v>542601</v>
      </c>
      <c r="D40" s="19">
        <v>8786</v>
      </c>
      <c r="E40" s="19">
        <v>551387</v>
      </c>
      <c r="F40" s="19">
        <v>633576</v>
      </c>
      <c r="G40" s="19">
        <v>58778</v>
      </c>
      <c r="H40" s="19">
        <v>692354</v>
      </c>
      <c r="I40" s="19">
        <v>20315</v>
      </c>
      <c r="J40" s="19">
        <v>-102504</v>
      </c>
      <c r="K40" s="19">
        <v>38463</v>
      </c>
      <c r="L40" s="19">
        <v>-140967</v>
      </c>
      <c r="M40" s="51">
        <f>'Interest 2007-2012'!J8</f>
        <v>45970</v>
      </c>
      <c r="N40" s="51">
        <f t="shared" si="1"/>
        <v>-94997</v>
      </c>
      <c r="O40" s="51">
        <f t="shared" si="2"/>
        <v>45970</v>
      </c>
      <c r="P40" s="51">
        <f t="shared" si="3"/>
        <v>-140967</v>
      </c>
      <c r="Q40" s="51">
        <f t="shared" si="4"/>
        <v>-945274</v>
      </c>
      <c r="R40" s="59">
        <f t="shared" si="5"/>
        <v>5.7154792883811778</v>
      </c>
      <c r="S40" s="59">
        <f t="shared" si="6"/>
        <v>4.8631402111980231</v>
      </c>
      <c r="T40" s="59">
        <f t="shared" si="7"/>
        <v>4.8631402111980231</v>
      </c>
      <c r="U40" s="19">
        <f t="shared" si="0"/>
        <v>-79403.016000000003</v>
      </c>
    </row>
    <row r="41" spans="1:21" x14ac:dyDescent="0.2">
      <c r="A41" s="24" t="s">
        <v>62</v>
      </c>
      <c r="C41" s="19">
        <v>561386</v>
      </c>
      <c r="D41" s="19">
        <v>11250</v>
      </c>
      <c r="E41" s="19">
        <v>572636</v>
      </c>
      <c r="F41" s="19">
        <v>643799</v>
      </c>
      <c r="G41" s="19">
        <v>49800</v>
      </c>
      <c r="H41" s="19">
        <v>693599</v>
      </c>
      <c r="I41" s="19">
        <v>21134</v>
      </c>
      <c r="J41" s="19">
        <v>-92297</v>
      </c>
      <c r="K41" s="19">
        <v>28666</v>
      </c>
      <c r="L41" s="19">
        <v>-120963</v>
      </c>
      <c r="M41" s="51">
        <f>'Interest 2007-2012'!K8</f>
        <v>48613</v>
      </c>
      <c r="N41" s="51">
        <f t="shared" si="1"/>
        <v>-72350</v>
      </c>
      <c r="O41" s="51">
        <f t="shared" si="2"/>
        <v>48613</v>
      </c>
      <c r="P41" s="51">
        <f t="shared" si="3"/>
        <v>-120963</v>
      </c>
      <c r="Q41" s="51">
        <f t="shared" si="4"/>
        <v>-1066237</v>
      </c>
      <c r="R41" s="59">
        <f t="shared" si="5"/>
        <v>5.1427416812479771</v>
      </c>
      <c r="S41" s="59">
        <f t="shared" si="6"/>
        <v>4.5593052951642088</v>
      </c>
      <c r="T41" s="59">
        <f t="shared" si="7"/>
        <v>4.5593052951642088</v>
      </c>
      <c r="U41" s="19">
        <f t="shared" si="0"/>
        <v>-89563.90800000001</v>
      </c>
    </row>
    <row r="42" spans="1:21" x14ac:dyDescent="0.2">
      <c r="A42" s="61" t="s">
        <v>125</v>
      </c>
      <c r="B42" s="60"/>
      <c r="C42" s="62"/>
      <c r="D42" s="62"/>
      <c r="E42" s="62">
        <v>586925</v>
      </c>
      <c r="F42" s="62"/>
      <c r="G42" s="62"/>
      <c r="H42" s="62">
        <v>701681</v>
      </c>
      <c r="I42" s="62"/>
      <c r="J42" s="62"/>
      <c r="K42" s="62"/>
      <c r="L42" s="62">
        <f>E42-H42</f>
        <v>-114756</v>
      </c>
      <c r="M42" s="51">
        <f>'Interest 2013'!D4</f>
        <v>48230</v>
      </c>
      <c r="N42" s="51">
        <f t="shared" ref="N42" si="8">L42+M42</f>
        <v>-66526</v>
      </c>
      <c r="O42" s="51">
        <f t="shared" ref="O42" si="9">M42</f>
        <v>48230</v>
      </c>
      <c r="P42" s="51">
        <f t="shared" ref="P42" si="10">N42-O42</f>
        <v>-114756</v>
      </c>
      <c r="Q42" s="51">
        <f t="shared" ref="Q42" si="11">Q41+P42</f>
        <v>-1180993</v>
      </c>
      <c r="R42" s="59">
        <f t="shared" ref="R42" si="12">-M42/Q41*100</f>
        <v>4.5233845758494597</v>
      </c>
      <c r="S42" s="59">
        <f t="shared" ref="S42" si="13">-M42/Q42*100</f>
        <v>4.0838514707538485</v>
      </c>
      <c r="T42" s="59">
        <f t="shared" ref="T42" si="14">MIN(R42,S42)</f>
        <v>4.0838514707538485</v>
      </c>
      <c r="U42" s="19">
        <f t="shared" si="0"/>
        <v>-99203.412000000011</v>
      </c>
    </row>
    <row r="43" spans="1:21" x14ac:dyDescent="0.2">
      <c r="A43" s="21"/>
      <c r="B43" s="2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21" x14ac:dyDescent="0.2">
      <c r="A44" s="21"/>
      <c r="B44" s="2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21" x14ac:dyDescent="0.2">
      <c r="A45" s="12" t="s">
        <v>53</v>
      </c>
    </row>
    <row r="46" spans="1:21" x14ac:dyDescent="0.2">
      <c r="A46" s="60" t="s">
        <v>124</v>
      </c>
      <c r="B46" s="60"/>
      <c r="C46" s="60"/>
    </row>
    <row r="47" spans="1:21" x14ac:dyDescent="0.2">
      <c r="A47" s="12" t="s">
        <v>54</v>
      </c>
    </row>
  </sheetData>
  <mergeCells count="1">
    <mergeCell ref="A2:B5"/>
  </mergeCells>
  <phoneticPr fontId="13" type="noConversion"/>
  <pageMargins left="0.75" right="0.75" top="1" bottom="1" header="0.5" footer="0.5"/>
  <pageSetup paperSize="9" scale="58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workbookViewId="0">
      <selection activeCell="D11" sqref="D11"/>
    </sheetView>
  </sheetViews>
  <sheetFormatPr defaultRowHeight="12.75" x14ac:dyDescent="0.2"/>
  <sheetData>
    <row r="2" spans="1:4" ht="13.5" thickBot="1" x14ac:dyDescent="0.25">
      <c r="C2" s="77" t="s">
        <v>67</v>
      </c>
      <c r="D2" s="77" t="s">
        <v>56</v>
      </c>
    </row>
    <row r="3" spans="1:4" ht="14.25" thickTop="1" thickBot="1" x14ac:dyDescent="0.25">
      <c r="A3" s="78"/>
      <c r="B3" s="79"/>
      <c r="C3" s="80" t="s">
        <v>127</v>
      </c>
      <c r="D3" s="80" t="s">
        <v>127</v>
      </c>
    </row>
    <row r="4" spans="1:4" ht="45" x14ac:dyDescent="0.2">
      <c r="A4" s="85" t="s">
        <v>76</v>
      </c>
      <c r="B4" s="81"/>
      <c r="C4" s="74">
        <v>4020</v>
      </c>
      <c r="D4" s="76">
        <v>48230</v>
      </c>
    </row>
    <row r="5" spans="1:4" ht="13.5" thickBot="1" x14ac:dyDescent="0.25">
      <c r="A5" s="86" t="s">
        <v>77</v>
      </c>
      <c r="B5" s="82"/>
      <c r="C5" s="83">
        <v>3027</v>
      </c>
      <c r="D5" s="84">
        <v>36288</v>
      </c>
    </row>
    <row r="6" spans="1:4" ht="13.5" thickTop="1" x14ac:dyDescent="0.2"/>
    <row r="7" spans="1:4" x14ac:dyDescent="0.2">
      <c r="A7" s="63" t="s">
        <v>126</v>
      </c>
      <c r="B7" s="60"/>
      <c r="C7" s="6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workbookViewId="0">
      <selection activeCell="H3" sqref="H3"/>
    </sheetView>
  </sheetViews>
  <sheetFormatPr defaultRowHeight="12.75" x14ac:dyDescent="0.2"/>
  <cols>
    <col min="1" max="1" width="16.7109375" style="12" customWidth="1"/>
    <col min="2" max="2" width="6.7109375" style="12" customWidth="1"/>
    <col min="3" max="7" width="11.85546875" style="12" customWidth="1"/>
    <col min="8" max="8" width="10.7109375" style="12" customWidth="1"/>
    <col min="9" max="16384" width="9.140625" style="12"/>
  </cols>
  <sheetData>
    <row r="1" spans="1:8" ht="23.25" x14ac:dyDescent="0.2">
      <c r="A1" s="1" t="s">
        <v>135</v>
      </c>
      <c r="B1" s="2"/>
      <c r="C1" s="2"/>
      <c r="D1" s="2"/>
      <c r="E1" s="2"/>
      <c r="F1" s="2"/>
      <c r="G1" s="2"/>
    </row>
    <row r="2" spans="1:8" ht="69.95" customHeight="1" x14ac:dyDescent="0.6">
      <c r="A2" s="97"/>
      <c r="B2" s="97"/>
      <c r="C2" s="118" t="s">
        <v>131</v>
      </c>
      <c r="D2" s="118" t="s">
        <v>132</v>
      </c>
      <c r="E2" s="118" t="s">
        <v>136</v>
      </c>
      <c r="F2" s="118" t="s">
        <v>133</v>
      </c>
      <c r="G2" s="118" t="s">
        <v>134</v>
      </c>
      <c r="H2" s="120" t="s">
        <v>138</v>
      </c>
    </row>
    <row r="3" spans="1:8" ht="31.5" x14ac:dyDescent="0.6">
      <c r="A3" s="96"/>
      <c r="B3" s="96"/>
      <c r="C3" s="6"/>
      <c r="D3" s="6"/>
      <c r="F3" s="6"/>
      <c r="G3" s="6"/>
    </row>
    <row r="4" spans="1:8" x14ac:dyDescent="0.2">
      <c r="A4" s="18" t="s">
        <v>23</v>
      </c>
      <c r="B4" s="4"/>
      <c r="C4" s="19"/>
      <c r="D4" s="20"/>
      <c r="E4" s="20"/>
      <c r="F4" s="20"/>
      <c r="G4" s="20"/>
    </row>
    <row r="5" spans="1:8" x14ac:dyDescent="0.2">
      <c r="A5" s="120" t="s">
        <v>137</v>
      </c>
      <c r="B5" s="12">
        <v>1980</v>
      </c>
      <c r="C5" s="19">
        <f>'UK Public Sector Finances'!U9</f>
        <v>-8248.8000000000011</v>
      </c>
      <c r="D5" s="19">
        <f>'Scotland A'!M9</f>
        <v>-8248.8000000000011</v>
      </c>
      <c r="E5" s="19">
        <f>'Scotland B'!Q9</f>
        <v>-8248.8000000000011</v>
      </c>
      <c r="F5" s="19">
        <f>'Scotland B (2)'!Q9</f>
        <v>-8248.8000000000011</v>
      </c>
      <c r="G5" s="19">
        <f>'Scotland C'!Q9</f>
        <v>-8248.8000000000011</v>
      </c>
      <c r="H5" s="19">
        <f>'UK Public Sector Finances'!Q9</f>
        <v>-98200</v>
      </c>
    </row>
    <row r="6" spans="1:8" x14ac:dyDescent="0.2">
      <c r="A6" s="24" t="s">
        <v>24</v>
      </c>
      <c r="B6" s="12">
        <f>B5+1</f>
        <v>1981</v>
      </c>
      <c r="C6" s="19">
        <f>'UK Public Sector Finances'!U10</f>
        <v>-9217.9080000000013</v>
      </c>
      <c r="D6" s="19">
        <f>'Scotland A'!M10</f>
        <v>-6692.8000000000011</v>
      </c>
      <c r="E6" s="19">
        <f>'Scotland B'!Q10</f>
        <v>-6576.2283277290262</v>
      </c>
      <c r="F6" s="19">
        <f>'Scotland B (2)'!Q10</f>
        <v>-6576.2283277290262</v>
      </c>
      <c r="G6" s="19">
        <f>'Scotland C'!Q10</f>
        <v>-6576.2283277290262</v>
      </c>
      <c r="H6" s="19">
        <f>'UK Public Sector Finances'!Q10</f>
        <v>-109737</v>
      </c>
    </row>
    <row r="7" spans="1:8" x14ac:dyDescent="0.2">
      <c r="A7" s="24" t="s">
        <v>25</v>
      </c>
      <c r="B7" s="12">
        <f t="shared" ref="B7:B38" si="0">B6+1</f>
        <v>1982</v>
      </c>
      <c r="C7" s="19">
        <f>'UK Public Sector Finances'!U11</f>
        <v>-9721.8240000000005</v>
      </c>
      <c r="D7" s="19">
        <f>'Scotland A'!M11</f>
        <v>-2070.8000000000011</v>
      </c>
      <c r="E7" s="19">
        <f>'Scotland B'!Q11</f>
        <v>-1565.5677716922273</v>
      </c>
      <c r="F7" s="19">
        <f>'Scotland B (2)'!Q11</f>
        <v>-1565.5677716922273</v>
      </c>
      <c r="G7" s="19">
        <f>'Scotland C'!Q11</f>
        <v>-1565.5677716922273</v>
      </c>
      <c r="H7" s="19">
        <f>'UK Public Sector Finances'!Q11</f>
        <v>-115736</v>
      </c>
    </row>
    <row r="8" spans="1:8" x14ac:dyDescent="0.2">
      <c r="A8" s="24" t="s">
        <v>26</v>
      </c>
      <c r="B8" s="12">
        <f t="shared" si="0"/>
        <v>1983</v>
      </c>
      <c r="C8" s="19">
        <f>'UK Public Sector Finances'!U12</f>
        <v>-10439.352000000001</v>
      </c>
      <c r="D8" s="19">
        <f>'Scotland A'!M12</f>
        <v>3469.1999999999989</v>
      </c>
      <c r="E8" s="19">
        <f>'Scotland B'!Q12</f>
        <v>4966.9296998914651</v>
      </c>
      <c r="F8" s="19">
        <f>'Scotland B (2)'!Q12</f>
        <v>4966.9296998914651</v>
      </c>
      <c r="G8" s="19">
        <f>'Scotland C'!Q12</f>
        <v>4966.9296998914651</v>
      </c>
      <c r="H8" s="19">
        <f>'UK Public Sector Finances'!Q12</f>
        <v>-124278</v>
      </c>
    </row>
    <row r="9" spans="1:8" x14ac:dyDescent="0.2">
      <c r="A9" s="24" t="s">
        <v>27</v>
      </c>
      <c r="B9" s="12">
        <f t="shared" si="0"/>
        <v>1984</v>
      </c>
      <c r="C9" s="19">
        <f>'UK Public Sector Finances'!U13</f>
        <v>-11424.756000000001</v>
      </c>
      <c r="D9" s="19">
        <f>'Scotland A'!M13</f>
        <v>9152.1999999999989</v>
      </c>
      <c r="E9" s="19">
        <f>'Scotland B'!Q13</f>
        <v>11859.529699891465</v>
      </c>
      <c r="F9" s="19">
        <f>'Scotland B (2)'!Q13</f>
        <v>12058.206887887125</v>
      </c>
      <c r="G9" s="19">
        <f>'Scotland C'!Q13</f>
        <v>12385.40510283125</v>
      </c>
      <c r="H9" s="19">
        <f>'UK Public Sector Finances'!Q13</f>
        <v>-136009</v>
      </c>
    </row>
    <row r="10" spans="1:8" x14ac:dyDescent="0.2">
      <c r="A10" s="24" t="s">
        <v>28</v>
      </c>
      <c r="B10" s="12">
        <f t="shared" si="0"/>
        <v>1985</v>
      </c>
      <c r="C10" s="19">
        <f>'UK Public Sector Finances'!U14</f>
        <v>-12453.504000000001</v>
      </c>
      <c r="D10" s="19">
        <f>'Scotland A'!M14</f>
        <v>16919.199999999997</v>
      </c>
      <c r="E10" s="19">
        <f>'Scotland B'!Q14</f>
        <v>20970.529699891464</v>
      </c>
      <c r="F10" s="19">
        <f>'Scotland B (2)'!Q14</f>
        <v>21651.535163402608</v>
      </c>
      <c r="G10" s="19">
        <f>'Scotland C'!Q14</f>
        <v>22833.055772249689</v>
      </c>
      <c r="H10" s="19">
        <f>'UK Public Sector Finances'!Q14</f>
        <v>-148256</v>
      </c>
    </row>
    <row r="11" spans="1:8" x14ac:dyDescent="0.2">
      <c r="A11" s="24" t="s">
        <v>29</v>
      </c>
      <c r="B11" s="12">
        <f t="shared" si="0"/>
        <v>1986</v>
      </c>
      <c r="C11" s="19">
        <f>'UK Public Sector Finances'!U15</f>
        <v>-13186.908000000001</v>
      </c>
      <c r="D11" s="19">
        <f>'Scotland A'!M15</f>
        <v>24504.199999999997</v>
      </c>
      <c r="E11" s="19">
        <f>'Scotland B'!Q15</f>
        <v>30050.729699891464</v>
      </c>
      <c r="F11" s="19">
        <f>'Scotland B (2)'!Q15</f>
        <v>31597.796569938713</v>
      </c>
      <c r="G11" s="19">
        <f>'Scotland C'!Q15</f>
        <v>34502.186019633518</v>
      </c>
      <c r="H11" s="19">
        <f>'UK Public Sector Finances'!Q15</f>
        <v>-156987</v>
      </c>
    </row>
    <row r="12" spans="1:8" x14ac:dyDescent="0.2">
      <c r="A12" s="24" t="s">
        <v>30</v>
      </c>
      <c r="B12" s="12">
        <f t="shared" si="0"/>
        <v>1987</v>
      </c>
      <c r="C12" s="19">
        <f>'UK Public Sector Finances'!U16</f>
        <v>-13864.62</v>
      </c>
      <c r="D12" s="19">
        <f>'Scotland A'!M16</f>
        <v>26659.199999999997</v>
      </c>
      <c r="E12" s="19">
        <f>'Scotland B'!Q16</f>
        <v>33684.129699891462</v>
      </c>
      <c r="F12" s="19">
        <f>'Scotland B (2)'!Q16</f>
        <v>36495.108432736262</v>
      </c>
      <c r="G12" s="19">
        <f>'Scotland C'!Q16</f>
        <v>41814.592859447825</v>
      </c>
      <c r="H12" s="19">
        <f>'UK Public Sector Finances'!Q16</f>
        <v>-165055</v>
      </c>
    </row>
    <row r="13" spans="1:8" x14ac:dyDescent="0.2">
      <c r="A13" s="24" t="s">
        <v>31</v>
      </c>
      <c r="B13" s="12">
        <f t="shared" si="0"/>
        <v>1988</v>
      </c>
      <c r="C13" s="19">
        <f>'UK Public Sector Finances'!U17</f>
        <v>-14233.380000000001</v>
      </c>
      <c r="D13" s="19">
        <f>'Scotland A'!M17</f>
        <v>28795.199999999997</v>
      </c>
      <c r="E13" s="19">
        <f>'Scotland B'!Q17</f>
        <v>37332.129699891462</v>
      </c>
      <c r="F13" s="19">
        <f>'Scotland B (2)'!Q17</f>
        <v>41602.91277004571</v>
      </c>
      <c r="G13" s="19">
        <f>'Scotland C'!Q17</f>
        <v>49904.52193065123</v>
      </c>
      <c r="H13" s="19">
        <f>'UK Public Sector Finances'!Q17</f>
        <v>-169445</v>
      </c>
    </row>
    <row r="14" spans="1:8" x14ac:dyDescent="0.2">
      <c r="A14" s="24" t="s">
        <v>32</v>
      </c>
      <c r="B14" s="12">
        <f t="shared" si="0"/>
        <v>1989</v>
      </c>
      <c r="C14" s="19">
        <f>'UK Public Sector Finances'!U18</f>
        <v>-13696.452000000001</v>
      </c>
      <c r="D14" s="19">
        <f>'Scotland A'!M18</f>
        <v>30836.199999999997</v>
      </c>
      <c r="E14" s="19">
        <f>'Scotland B'!Q18</f>
        <v>40927.129699891462</v>
      </c>
      <c r="F14" s="19">
        <f>'Scotland B (2)'!Q18</f>
        <v>46862.029280847535</v>
      </c>
      <c r="G14" s="19">
        <f>'Scotland C'!Q18</f>
        <v>58948.096133000356</v>
      </c>
      <c r="H14" s="19">
        <f>'UK Public Sector Finances'!Q18</f>
        <v>-163053</v>
      </c>
    </row>
    <row r="15" spans="1:8" x14ac:dyDescent="0.2">
      <c r="A15" s="24" t="s">
        <v>33</v>
      </c>
      <c r="B15" s="12">
        <f t="shared" si="0"/>
        <v>1990</v>
      </c>
      <c r="C15" s="19">
        <f>'UK Public Sector Finances'!U19</f>
        <v>-13608.336000000001</v>
      </c>
      <c r="D15" s="19">
        <f>'Scotland A'!M19</f>
        <v>31299.199999999997</v>
      </c>
      <c r="E15" s="19">
        <f>'Scotland B'!Q19</f>
        <v>42969.329699891459</v>
      </c>
      <c r="F15" s="19">
        <f>'Scotland B (2)'!Q19</f>
        <v>50778.710452081439</v>
      </c>
      <c r="G15" s="19">
        <f>'Scotland C'!Q19</f>
        <v>67787.007676488705</v>
      </c>
      <c r="H15" s="19">
        <f>'UK Public Sector Finances'!Q19</f>
        <v>-162004</v>
      </c>
    </row>
    <row r="16" spans="1:8" x14ac:dyDescent="0.2">
      <c r="A16" s="24" t="s">
        <v>34</v>
      </c>
      <c r="B16" s="12">
        <f t="shared" si="0"/>
        <v>1991</v>
      </c>
      <c r="C16" s="19">
        <f>'UK Public Sector Finances'!U20</f>
        <v>-14094.864000000001</v>
      </c>
      <c r="D16" s="19">
        <f>'Scotland A'!M20</f>
        <v>30344.199999999997</v>
      </c>
      <c r="E16" s="19">
        <f>'Scotland B'!Q20</f>
        <v>43454.329699891459</v>
      </c>
      <c r="F16" s="19">
        <f>'Scotland B (2)'!Q20</f>
        <v>53294.858870164695</v>
      </c>
      <c r="G16" s="19">
        <f>'Scotland C'!Q20</f>
        <v>75361.938215490693</v>
      </c>
      <c r="H16" s="19">
        <f>'UK Public Sector Finances'!Q20</f>
        <v>-167796</v>
      </c>
    </row>
    <row r="17" spans="1:8" x14ac:dyDescent="0.2">
      <c r="A17" s="24" t="s">
        <v>35</v>
      </c>
      <c r="B17" s="12">
        <f t="shared" si="0"/>
        <v>1992</v>
      </c>
      <c r="C17" s="19">
        <f>'UK Public Sector Finances'!U21</f>
        <v>-15988.812000000002</v>
      </c>
      <c r="D17" s="19">
        <f>'Scotland A'!M21</f>
        <v>27758.199999999997</v>
      </c>
      <c r="E17" s="19">
        <f>'Scotland B'!Q21</f>
        <v>42394.996366558124</v>
      </c>
      <c r="F17" s="19">
        <f>'Scotland B (2)'!Q21</f>
        <v>54367.319891637948</v>
      </c>
      <c r="G17" s="19">
        <f>'Scotland C'!Q21</f>
        <v>81468.884081814729</v>
      </c>
      <c r="H17" s="19">
        <f>'UK Public Sector Finances'!Q21</f>
        <v>-190343</v>
      </c>
    </row>
    <row r="18" spans="1:8" x14ac:dyDescent="0.2">
      <c r="A18" s="24" t="s">
        <v>36</v>
      </c>
      <c r="B18" s="12">
        <f t="shared" si="0"/>
        <v>1993</v>
      </c>
      <c r="C18" s="19">
        <f>'UK Public Sector Finances'!U22</f>
        <v>-19904.052</v>
      </c>
      <c r="D18" s="19">
        <f>'Scotland A'!M22</f>
        <v>22171.199999999997</v>
      </c>
      <c r="E18" s="19">
        <f>'Scotland B'!Q22</f>
        <v>38421.329699891459</v>
      </c>
      <c r="F18" s="19">
        <f>'Scotland B (2)'!Q22</f>
        <v>52568.346020636796</v>
      </c>
      <c r="G18" s="19">
        <f>'Scotland C'!Q22</f>
        <v>83907.437087934843</v>
      </c>
      <c r="H18" s="19">
        <f>'UK Public Sector Finances'!Q22</f>
        <v>-236953</v>
      </c>
    </row>
    <row r="19" spans="1:8" x14ac:dyDescent="0.2">
      <c r="A19" s="24" t="s">
        <v>63</v>
      </c>
      <c r="B19" s="12">
        <f t="shared" si="0"/>
        <v>1994</v>
      </c>
      <c r="C19" s="19">
        <f>'UK Public Sector Finances'!U23</f>
        <v>-24190.656000000003</v>
      </c>
      <c r="D19" s="19">
        <f>'Scotland A'!M23</f>
        <v>16286.199999999997</v>
      </c>
      <c r="E19" s="19">
        <f>'Scotland B'!Q23</f>
        <v>34236.329699891459</v>
      </c>
      <c r="F19" s="19">
        <f>'Scotland B (2)'!Q23</f>
        <v>50486.079861462269</v>
      </c>
      <c r="G19" s="19">
        <f>'Scotland C'!Q23</f>
        <v>85316.577012681868</v>
      </c>
      <c r="H19" s="19">
        <f>'UK Public Sector Finances'!Q23</f>
        <v>-287984</v>
      </c>
    </row>
    <row r="20" spans="1:8" x14ac:dyDescent="0.2">
      <c r="A20" s="24" t="s">
        <v>37</v>
      </c>
      <c r="B20" s="12">
        <f t="shared" si="0"/>
        <v>1995</v>
      </c>
      <c r="C20" s="19">
        <f>'UK Public Sector Finances'!U24</f>
        <v>-27824.748000000003</v>
      </c>
      <c r="D20" s="19">
        <f>'Scotland A'!M24</f>
        <v>11685.199999999997</v>
      </c>
      <c r="E20" s="19">
        <f>'Scotland B'!Q24</f>
        <v>31535.329699891459</v>
      </c>
      <c r="F20" s="19">
        <f>'Scotland B (2)'!Q24</f>
        <v>49804.523055920763</v>
      </c>
      <c r="G20" s="19">
        <f>'Scotland C'!Q24</f>
        <v>88281.936841688628</v>
      </c>
      <c r="H20" s="19">
        <f>'UK Public Sector Finances'!Q24</f>
        <v>-331247</v>
      </c>
    </row>
    <row r="21" spans="1:8" x14ac:dyDescent="0.2">
      <c r="A21" s="24" t="s">
        <v>64</v>
      </c>
      <c r="B21" s="12">
        <f t="shared" si="0"/>
        <v>1996</v>
      </c>
      <c r="C21" s="19">
        <f>'UK Public Sector Finances'!U25</f>
        <v>-30742.908000000003</v>
      </c>
      <c r="D21" s="19">
        <f>'Scotland A'!M25</f>
        <v>8447.1999999999971</v>
      </c>
      <c r="E21" s="19">
        <f>'Scotland B'!Q25</f>
        <v>30397.329699891459</v>
      </c>
      <c r="F21" s="19">
        <f>'Scotland B (2)'!Q25</f>
        <v>50658.703978157595</v>
      </c>
      <c r="G21" s="19">
        <f>'Scotland C'!Q25</f>
        <v>93174.337979002841</v>
      </c>
      <c r="H21" s="19">
        <f>'UK Public Sector Finances'!Q25</f>
        <v>-365987</v>
      </c>
    </row>
    <row r="22" spans="1:8" x14ac:dyDescent="0.2">
      <c r="A22" s="24" t="s">
        <v>38</v>
      </c>
      <c r="B22" s="12">
        <f t="shared" si="0"/>
        <v>1997</v>
      </c>
      <c r="C22" s="19">
        <f>'UK Public Sector Finances'!U26</f>
        <v>-33019.896000000001</v>
      </c>
      <c r="D22" s="19">
        <f>'Scotland A'!M26</f>
        <v>6202.1999999999971</v>
      </c>
      <c r="E22" s="19">
        <f>'Scotland B'!Q26</f>
        <v>30452.329699891459</v>
      </c>
      <c r="F22" s="19">
        <f>'Scotland B (2)'!Q26</f>
        <v>52740.052137283899</v>
      </c>
      <c r="G22" s="19">
        <f>'Scotland C'!Q26</f>
        <v>99534.286388903463</v>
      </c>
      <c r="H22" s="19">
        <f>'UK Public Sector Finances'!Q26</f>
        <v>-393094</v>
      </c>
    </row>
    <row r="23" spans="1:8" x14ac:dyDescent="0.2">
      <c r="A23" s="24" t="s">
        <v>39</v>
      </c>
      <c r="B23" s="12">
        <f t="shared" si="0"/>
        <v>1998</v>
      </c>
      <c r="C23" s="19">
        <f>'UK Public Sector Finances'!U27</f>
        <v>-33504.492000000006</v>
      </c>
      <c r="D23" s="19">
        <f>'Scotland A'!M27</f>
        <v>5133.1999999999971</v>
      </c>
      <c r="E23" s="19">
        <f>'Scotland B'!Q27</f>
        <v>31883.329699891459</v>
      </c>
      <c r="F23" s="19">
        <f>'Scotland B (2)'!Q27</f>
        <v>56280.654222775258</v>
      </c>
      <c r="G23" s="19">
        <f>'Scotland C'!Q27</f>
        <v>108376.7743076887</v>
      </c>
      <c r="H23" s="19">
        <f>'UK Public Sector Finances'!Q27</f>
        <v>-398863</v>
      </c>
    </row>
    <row r="24" spans="1:8" x14ac:dyDescent="0.2">
      <c r="A24" s="24" t="s">
        <v>40</v>
      </c>
      <c r="B24" s="12">
        <f t="shared" si="0"/>
        <v>1999</v>
      </c>
      <c r="C24" s="19">
        <f>'UK Public Sector Finances'!U28</f>
        <v>-33129.18</v>
      </c>
      <c r="D24" s="19">
        <f>'Scotland A'!M28</f>
        <v>3905.1999999999971</v>
      </c>
      <c r="E24" s="19">
        <f>'Scotland B'!Q28</f>
        <v>33055.329699891459</v>
      </c>
      <c r="F24" s="19">
        <f>'Scotland B (2)'!Q28</f>
        <v>59703.880391686267</v>
      </c>
      <c r="G24" s="19">
        <f>'Scotland C'!Q28</f>
        <v>117401.31710431863</v>
      </c>
      <c r="H24" s="19">
        <f>'UK Public Sector Finances'!Q28</f>
        <v>-394395</v>
      </c>
    </row>
    <row r="25" spans="1:8" x14ac:dyDescent="0.2">
      <c r="A25" s="24" t="s">
        <v>41</v>
      </c>
      <c r="B25" s="12">
        <f t="shared" si="0"/>
        <v>2000</v>
      </c>
      <c r="C25" s="19">
        <f>'UK Public Sector Finances'!U29</f>
        <v>-31822.140000000003</v>
      </c>
      <c r="D25" s="19">
        <f>'Scotland A'!M29</f>
        <v>2759.1999999999971</v>
      </c>
      <c r="E25" s="19">
        <f>'Scotland B'!Q29</f>
        <v>34009.329699891459</v>
      </c>
      <c r="F25" s="19">
        <f>'Scotland B (2)'!Q29</f>
        <v>63046.035607353719</v>
      </c>
      <c r="G25" s="19">
        <f>'Scotland C'!Q29</f>
        <v>125767.41106062521</v>
      </c>
      <c r="H25" s="19">
        <f>'UK Public Sector Finances'!Q29</f>
        <v>-378835</v>
      </c>
    </row>
    <row r="26" spans="1:8" x14ac:dyDescent="0.2">
      <c r="A26" s="24" t="s">
        <v>42</v>
      </c>
      <c r="B26" s="12">
        <f t="shared" si="0"/>
        <v>2001</v>
      </c>
      <c r="C26" s="19">
        <f>'UK Public Sector Finances'!U30</f>
        <v>-28463.904000000002</v>
      </c>
      <c r="D26" s="19">
        <f>'Scotland A'!M30</f>
        <v>5082.1999999999971</v>
      </c>
      <c r="E26" s="19">
        <f>'Scotland B'!Q30</f>
        <v>38532.329699891459</v>
      </c>
      <c r="F26" s="19">
        <f>'Scotland B (2)'!Q30</f>
        <v>70090.877031647862</v>
      </c>
      <c r="G26" s="19">
        <f>'Scotland C'!Q30</f>
        <v>139054.80625114485</v>
      </c>
      <c r="H26" s="19">
        <f>'UK Public Sector Finances'!Q30</f>
        <v>-338856</v>
      </c>
    </row>
    <row r="27" spans="1:8" x14ac:dyDescent="0.2">
      <c r="A27" s="24" t="s">
        <v>43</v>
      </c>
      <c r="B27" s="12">
        <f t="shared" si="0"/>
        <v>2002</v>
      </c>
      <c r="C27" s="19">
        <f>'UK Public Sector Finances'!U31</f>
        <v>-28531.272000000001</v>
      </c>
      <c r="D27" s="19">
        <f>'Scotland A'!M31</f>
        <v>4352.1999999999971</v>
      </c>
      <c r="E27" s="19">
        <f>'Scotland B'!Q31</f>
        <v>39661.329699891459</v>
      </c>
      <c r="F27" s="19">
        <f>'Scotland B (2)'!Q31</f>
        <v>74023.51211291377</v>
      </c>
      <c r="G27" s="19">
        <f>'Scotland C'!Q31</f>
        <v>149392.36237821091</v>
      </c>
      <c r="H27" s="19">
        <f>'UK Public Sector Finances'!Q31</f>
        <v>-339658</v>
      </c>
    </row>
    <row r="28" spans="1:8" x14ac:dyDescent="0.2">
      <c r="A28" s="24" t="s">
        <v>44</v>
      </c>
      <c r="B28" s="12">
        <f t="shared" si="0"/>
        <v>2003</v>
      </c>
      <c r="C28" s="19">
        <f>'UK Public Sector Finances'!U32</f>
        <v>-30713.088000000003</v>
      </c>
      <c r="D28" s="19">
        <f>'Scotland A'!M32</f>
        <v>442.19999999999709</v>
      </c>
      <c r="E28" s="19">
        <f>'Scotland B'!Q32</f>
        <v>37603.329699891459</v>
      </c>
      <c r="F28" s="19">
        <f>'Scotland B (2)'!Q32</f>
        <v>74926.452597430325</v>
      </c>
      <c r="G28" s="19">
        <f>'Scotland C'!Q32</f>
        <v>156216.62805993442</v>
      </c>
      <c r="H28" s="19">
        <f>'UK Public Sector Finances'!Q32</f>
        <v>-365632</v>
      </c>
    </row>
    <row r="29" spans="1:8" x14ac:dyDescent="0.2">
      <c r="A29" s="24" t="s">
        <v>45</v>
      </c>
      <c r="B29" s="12">
        <f t="shared" si="0"/>
        <v>2004</v>
      </c>
      <c r="C29" s="19">
        <f>'UK Public Sector Finances'!U33</f>
        <v>-33513.9</v>
      </c>
      <c r="D29" s="19">
        <f>'Scotland A'!M33</f>
        <v>-5221.8000000000029</v>
      </c>
      <c r="E29" s="19">
        <f>'Scotland B'!Q33</f>
        <v>33895.329699891459</v>
      </c>
      <c r="F29" s="19">
        <f>'Scotland B (2)'!Q33</f>
        <v>74215.510701327541</v>
      </c>
      <c r="G29" s="19">
        <f>'Scotland C'!Q33</f>
        <v>161530.21419222077</v>
      </c>
      <c r="H29" s="19">
        <f>'UK Public Sector Finances'!Q33</f>
        <v>-398975</v>
      </c>
    </row>
    <row r="30" spans="1:8" x14ac:dyDescent="0.2">
      <c r="A30" s="24" t="s">
        <v>46</v>
      </c>
      <c r="B30" s="12">
        <f t="shared" si="0"/>
        <v>2005</v>
      </c>
      <c r="C30" s="19">
        <f>'UK Public Sector Finances'!U34</f>
        <v>-36969.912000000004</v>
      </c>
      <c r="D30" s="19">
        <f>'Scotland A'!M34</f>
        <v>-10535.800000000003</v>
      </c>
      <c r="E30" s="19">
        <f>'Scotland B'!Q34</f>
        <v>30695.329699891459</v>
      </c>
      <c r="F30" s="19">
        <f>'Scotland B (2)'!Q34</f>
        <v>73984.131129380636</v>
      </c>
      <c r="G30" s="19">
        <f>'Scotland C'!Q34</f>
        <v>167474.77727942323</v>
      </c>
      <c r="H30" s="19">
        <f>'UK Public Sector Finances'!Q34</f>
        <v>-440118</v>
      </c>
    </row>
    <row r="31" spans="1:8" x14ac:dyDescent="0.2">
      <c r="A31" s="24" t="s">
        <v>47</v>
      </c>
      <c r="B31" s="12">
        <f t="shared" si="0"/>
        <v>2006</v>
      </c>
      <c r="C31" s="19">
        <f>'UK Public Sector Finances'!U35</f>
        <v>-40156.284</v>
      </c>
      <c r="D31" s="19">
        <f>'Scotland A'!M35</f>
        <v>-12836.800000000003</v>
      </c>
      <c r="E31" s="19">
        <f>'Scotland B'!Q35</f>
        <v>30655.329699891459</v>
      </c>
      <c r="F31" s="19">
        <f>'Scotland B (2)'!Q35</f>
        <v>76903.496374555863</v>
      </c>
      <c r="G31" s="19">
        <f>'Scotland C'!Q35</f>
        <v>176800.80343681099</v>
      </c>
      <c r="H31" s="19">
        <f>'UK Public Sector Finances'!Q35</f>
        <v>-478051</v>
      </c>
    </row>
    <row r="32" spans="1:8" x14ac:dyDescent="0.2">
      <c r="A32" s="24" t="s">
        <v>48</v>
      </c>
      <c r="B32" s="12">
        <f t="shared" si="0"/>
        <v>2007</v>
      </c>
      <c r="C32" s="19">
        <f>'UK Public Sector Finances'!U36</f>
        <v>-42934.668000000005</v>
      </c>
      <c r="D32" s="19">
        <f>'Scotland A'!M36</f>
        <v>-16130.800000000003</v>
      </c>
      <c r="E32" s="19">
        <f>'Scotland B'!Q36</f>
        <v>29776.329699891459</v>
      </c>
      <c r="F32" s="19">
        <f>'Scotland B (2)'!Q36</f>
        <v>79100.636229538097</v>
      </c>
      <c r="G32" s="19">
        <f>'Scotland C'!Q36</f>
        <v>185811.88666830785</v>
      </c>
      <c r="H32" s="19">
        <f>'UK Public Sector Finances'!Q36</f>
        <v>-511127</v>
      </c>
    </row>
    <row r="33" spans="1:8" x14ac:dyDescent="0.2">
      <c r="A33" s="24" t="s">
        <v>49</v>
      </c>
      <c r="B33" s="12">
        <f t="shared" si="0"/>
        <v>2008</v>
      </c>
      <c r="C33" s="19">
        <f>'UK Public Sector Finances'!U37</f>
        <v>-46019.064000000006</v>
      </c>
      <c r="D33" s="19">
        <f>'Scotland A'!M37</f>
        <v>-20128.800000000003</v>
      </c>
      <c r="E33" s="19">
        <f>'Scotland B'!Q37</f>
        <v>28444.329699891459</v>
      </c>
      <c r="F33" s="19">
        <f>'Scotland B (2)'!Q37</f>
        <v>80932.661678719625</v>
      </c>
      <c r="G33" s="19">
        <f>'Scotland C'!Q37</f>
        <v>195196.24194181876</v>
      </c>
      <c r="H33" s="19">
        <f>'UK Public Sector Finances'!Q37</f>
        <v>-547846</v>
      </c>
    </row>
    <row r="34" spans="1:8" x14ac:dyDescent="0.2">
      <c r="A34" s="24" t="s">
        <v>50</v>
      </c>
      <c r="B34" s="12">
        <f t="shared" si="0"/>
        <v>2009</v>
      </c>
      <c r="C34" s="19">
        <f>'UK Public Sector Finances'!U38</f>
        <v>-54212.340000000004</v>
      </c>
      <c r="D34" s="19">
        <f>'Scotland A'!M38</f>
        <v>-23827.800000000003</v>
      </c>
      <c r="E34" s="19">
        <f>'Scotland B'!Q38</f>
        <v>27426.329699891459</v>
      </c>
      <c r="F34" s="19">
        <f>'Scotland B (2)'!Q38</f>
        <v>83151.968145868406</v>
      </c>
      <c r="G34" s="19">
        <f>'Scotland C'!Q38</f>
        <v>203805.20318357073</v>
      </c>
      <c r="H34" s="19">
        <f>'UK Public Sector Finances'!Q38</f>
        <v>-645385</v>
      </c>
    </row>
    <row r="35" spans="1:8" x14ac:dyDescent="0.2">
      <c r="A35" s="24" t="s">
        <v>51</v>
      </c>
      <c r="B35" s="12">
        <f t="shared" si="0"/>
        <v>2010</v>
      </c>
      <c r="C35" s="19">
        <f>'UK Public Sector Finances'!U39</f>
        <v>-67561.788</v>
      </c>
      <c r="D35" s="19">
        <f>'Scotland A'!M39</f>
        <v>-38302.800000000003</v>
      </c>
      <c r="E35" s="19">
        <f>'Scotland B'!Q39</f>
        <v>15565.329699891459</v>
      </c>
      <c r="F35" s="19">
        <f>'Scotland B (2)'!Q39</f>
        <v>74505.260501428158</v>
      </c>
      <c r="G35" s="19">
        <f>'Scotland C'!Q39</f>
        <v>199822.42328134485</v>
      </c>
      <c r="H35" s="19">
        <f>'UK Public Sector Finances'!Q39</f>
        <v>-804307</v>
      </c>
    </row>
    <row r="36" spans="1:8" x14ac:dyDescent="0.2">
      <c r="A36" s="24" t="s">
        <v>52</v>
      </c>
      <c r="B36" s="12">
        <f t="shared" si="0"/>
        <v>2011</v>
      </c>
      <c r="C36" s="19">
        <f>'UK Public Sector Finances'!U40</f>
        <v>-79403.016000000003</v>
      </c>
      <c r="D36" s="19">
        <f>'Scotland A'!M40</f>
        <v>-50002.8</v>
      </c>
      <c r="E36" s="19">
        <f>'Scotland B'!Q40</f>
        <v>7722.3296998914593</v>
      </c>
      <c r="F36" s="19">
        <f>'Scotland B (2)'!Q40</f>
        <v>69642.470921485277</v>
      </c>
      <c r="G36" s="19">
        <f>'Scotland C'!Q40</f>
        <v>201697.06789893025</v>
      </c>
      <c r="H36" s="19">
        <f>'UK Public Sector Finances'!Q40</f>
        <v>-945274</v>
      </c>
    </row>
    <row r="37" spans="1:8" x14ac:dyDescent="0.2">
      <c r="A37" s="24" t="s">
        <v>62</v>
      </c>
      <c r="B37" s="12">
        <f t="shared" si="0"/>
        <v>2012</v>
      </c>
      <c r="C37" s="19">
        <f>'UK Public Sector Finances'!U41</f>
        <v>-89563.90800000001</v>
      </c>
      <c r="D37" s="19">
        <f>'Scotland A'!M41</f>
        <v>-57588.800000000003</v>
      </c>
      <c r="E37" s="19">
        <f>'Scotland B'!Q41</f>
        <v>4208.3296998914593</v>
      </c>
      <c r="F37" s="19">
        <f>'Scotland B (2)'!Q41</f>
        <v>68914.169758344695</v>
      </c>
      <c r="G37" s="19">
        <f>'Scotland C'!Q41</f>
        <v>207379.05299583712</v>
      </c>
      <c r="H37" s="19">
        <f>'UK Public Sector Finances'!Q41</f>
        <v>-1066237</v>
      </c>
    </row>
    <row r="38" spans="1:8" x14ac:dyDescent="0.2">
      <c r="A38" s="119" t="s">
        <v>125</v>
      </c>
      <c r="B38" s="12">
        <f t="shared" si="0"/>
        <v>2013</v>
      </c>
      <c r="C38" s="19">
        <f>'UK Public Sector Finances'!U42</f>
        <v>-99203.412000000011</v>
      </c>
      <c r="D38" s="19">
        <f>'Scotland A'!M42</f>
        <v>-69646.8</v>
      </c>
      <c r="E38" s="19">
        <f>'Scotland B'!Q42</f>
        <v>-3829.6703001085407</v>
      </c>
      <c r="F38" s="19">
        <f>'Scotland B (2)'!Q42</f>
        <v>63632.736548678484</v>
      </c>
      <c r="G38" s="19">
        <f>'Scotland C'!Q42</f>
        <v>207810.105501643</v>
      </c>
      <c r="H38" s="19">
        <f>'UK Public Sector Finances'!Q42</f>
        <v>-1180993</v>
      </c>
    </row>
    <row r="39" spans="1:8" x14ac:dyDescent="0.2">
      <c r="A39" s="21"/>
      <c r="B39" s="22"/>
      <c r="C39" s="19"/>
      <c r="D39" s="19"/>
      <c r="E39" s="19"/>
      <c r="F39" s="19"/>
      <c r="G39" s="19"/>
    </row>
  </sheetData>
  <mergeCells count="1">
    <mergeCell ref="A2:B2"/>
  </mergeCells>
  <pageMargins left="0.75" right="0.75" top="1" bottom="1" header="0.5" footer="0.5"/>
  <pageSetup paperSize="9" scale="5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workbookViewId="0">
      <selection activeCell="L42" sqref="L42"/>
    </sheetView>
  </sheetViews>
  <sheetFormatPr defaultRowHeight="12.75" x14ac:dyDescent="0.2"/>
  <cols>
    <col min="1" max="1" width="9.28515625" style="12" customWidth="1"/>
    <col min="2" max="2" width="7" style="12" customWidth="1"/>
    <col min="3" max="13" width="11.85546875" style="12" customWidth="1"/>
    <col min="14" max="16384" width="9.140625" style="12"/>
  </cols>
  <sheetData>
    <row r="1" spans="1:13" ht="23.2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97" t="s">
        <v>55</v>
      </c>
      <c r="B2" s="97"/>
      <c r="C2" s="3"/>
      <c r="D2" s="4"/>
      <c r="E2" s="4"/>
      <c r="F2" s="4"/>
      <c r="G2" s="4"/>
      <c r="H2" s="4"/>
      <c r="I2" s="4"/>
      <c r="J2" s="5"/>
      <c r="K2" s="5"/>
      <c r="L2" s="5"/>
      <c r="M2" s="5"/>
    </row>
    <row r="3" spans="1:13" x14ac:dyDescent="0.2">
      <c r="A3" s="97"/>
      <c r="B3" s="97"/>
      <c r="C3" s="6" t="s">
        <v>1</v>
      </c>
      <c r="D3" s="6" t="s">
        <v>111</v>
      </c>
      <c r="E3" s="6"/>
      <c r="F3" s="4"/>
      <c r="G3" s="4"/>
      <c r="H3" s="4"/>
      <c r="I3" s="4"/>
      <c r="J3" s="5"/>
      <c r="K3" s="5"/>
      <c r="L3" s="5"/>
      <c r="M3" s="5"/>
    </row>
    <row r="4" spans="1:13" x14ac:dyDescent="0.2">
      <c r="A4" s="97"/>
      <c r="B4" s="97"/>
      <c r="C4" s="7"/>
      <c r="D4" s="4"/>
      <c r="E4" s="4"/>
      <c r="F4" s="4"/>
      <c r="G4" s="4"/>
      <c r="H4" s="4"/>
      <c r="I4" s="4"/>
      <c r="J4" s="8"/>
      <c r="K4" s="8"/>
      <c r="L4" s="8"/>
      <c r="M4" s="8"/>
    </row>
    <row r="5" spans="1:13" x14ac:dyDescent="0.2">
      <c r="A5" s="98"/>
      <c r="B5" s="98"/>
      <c r="C5" s="6" t="s">
        <v>2</v>
      </c>
      <c r="D5" s="6"/>
      <c r="F5" s="6"/>
      <c r="G5" s="6"/>
      <c r="H5" s="6"/>
      <c r="I5" s="6"/>
      <c r="J5" s="9"/>
      <c r="K5" s="9"/>
      <c r="L5" s="9"/>
      <c r="M5" s="9"/>
    </row>
    <row r="6" spans="1:13" ht="15" x14ac:dyDescent="0.25">
      <c r="A6" s="10"/>
      <c r="B6" s="10"/>
      <c r="C6" s="11"/>
      <c r="J6" s="8"/>
      <c r="K6" s="8"/>
      <c r="L6" s="13" t="s">
        <v>3</v>
      </c>
      <c r="M6" s="13"/>
    </row>
    <row r="7" spans="1:13" ht="51" x14ac:dyDescent="0.2">
      <c r="A7" s="14"/>
      <c r="B7" s="15"/>
      <c r="C7" s="15" t="s">
        <v>4</v>
      </c>
      <c r="D7" s="15" t="s">
        <v>5</v>
      </c>
      <c r="E7" s="15" t="s">
        <v>6</v>
      </c>
      <c r="F7" s="15" t="s">
        <v>7</v>
      </c>
      <c r="G7" s="15" t="s">
        <v>8</v>
      </c>
      <c r="H7" s="15" t="s">
        <v>9</v>
      </c>
      <c r="I7" s="15" t="s">
        <v>10</v>
      </c>
      <c r="J7" s="23" t="s">
        <v>59</v>
      </c>
      <c r="K7" s="15" t="s">
        <v>11</v>
      </c>
      <c r="L7" s="15" t="s">
        <v>12</v>
      </c>
      <c r="M7" s="49" t="s">
        <v>108</v>
      </c>
    </row>
    <row r="8" spans="1:13" ht="15" thickBot="1" x14ac:dyDescent="0.25">
      <c r="A8" s="16"/>
      <c r="B8" s="17"/>
      <c r="C8" s="17" t="s">
        <v>13</v>
      </c>
      <c r="D8" s="17" t="s">
        <v>14</v>
      </c>
      <c r="E8" s="17" t="s">
        <v>15</v>
      </c>
      <c r="F8" s="17" t="s">
        <v>16</v>
      </c>
      <c r="G8" s="17" t="s">
        <v>17</v>
      </c>
      <c r="H8" s="17" t="s">
        <v>18</v>
      </c>
      <c r="I8" s="17" t="s">
        <v>19</v>
      </c>
      <c r="J8" s="17" t="s">
        <v>20</v>
      </c>
      <c r="K8" s="17" t="s">
        <v>21</v>
      </c>
      <c r="L8" s="17" t="s">
        <v>22</v>
      </c>
      <c r="M8" s="49"/>
    </row>
    <row r="9" spans="1:13" x14ac:dyDescent="0.2">
      <c r="A9" s="18" t="s">
        <v>23</v>
      </c>
      <c r="B9" s="4"/>
      <c r="C9" s="19"/>
      <c r="D9" s="20"/>
      <c r="E9" s="20"/>
      <c r="F9" s="20"/>
      <c r="G9" s="20"/>
      <c r="H9" s="20"/>
      <c r="I9" s="20"/>
      <c r="J9" s="20"/>
      <c r="K9" s="20"/>
      <c r="L9" s="20"/>
      <c r="M9" s="54">
        <f>0.084*'UK Public Sector Finances'!Q9</f>
        <v>-8248.8000000000011</v>
      </c>
    </row>
    <row r="10" spans="1:13" x14ac:dyDescent="0.2">
      <c r="A10" s="24" t="s">
        <v>24</v>
      </c>
      <c r="C10" s="19">
        <v>8998</v>
      </c>
      <c r="D10" s="19">
        <v>3700</v>
      </c>
      <c r="E10" s="19">
        <v>12698</v>
      </c>
      <c r="F10" s="19">
        <v>9535</v>
      </c>
      <c r="G10" s="19">
        <v>1607</v>
      </c>
      <c r="H10" s="19">
        <v>11142</v>
      </c>
      <c r="I10" s="19">
        <v>1093</v>
      </c>
      <c r="J10" s="19">
        <v>2071</v>
      </c>
      <c r="K10" s="19">
        <v>515</v>
      </c>
      <c r="L10" s="19">
        <v>1556</v>
      </c>
      <c r="M10" s="51">
        <f>M9+L10</f>
        <v>-6692.8000000000011</v>
      </c>
    </row>
    <row r="11" spans="1:13" x14ac:dyDescent="0.2">
      <c r="A11" s="24" t="s">
        <v>25</v>
      </c>
      <c r="C11" s="19">
        <v>10707</v>
      </c>
      <c r="D11" s="19">
        <v>6278</v>
      </c>
      <c r="E11" s="19">
        <v>16984</v>
      </c>
      <c r="F11" s="19">
        <v>10919</v>
      </c>
      <c r="G11" s="19">
        <v>1443</v>
      </c>
      <c r="H11" s="19">
        <v>12362</v>
      </c>
      <c r="I11" s="19">
        <v>1217</v>
      </c>
      <c r="J11" s="19">
        <v>4849</v>
      </c>
      <c r="K11" s="19">
        <v>226</v>
      </c>
      <c r="L11" s="19">
        <v>4622</v>
      </c>
      <c r="M11" s="51">
        <f t="shared" ref="M11:M42" si="0">M10+L11</f>
        <v>-2070.8000000000011</v>
      </c>
    </row>
    <row r="12" spans="1:13" x14ac:dyDescent="0.2">
      <c r="A12" s="24" t="s">
        <v>26</v>
      </c>
      <c r="C12" s="19">
        <v>11495</v>
      </c>
      <c r="D12" s="19">
        <v>7674</v>
      </c>
      <c r="E12" s="19">
        <v>19169</v>
      </c>
      <c r="F12" s="19">
        <v>11949</v>
      </c>
      <c r="G12" s="19">
        <v>1681</v>
      </c>
      <c r="H12" s="19">
        <v>13629</v>
      </c>
      <c r="I12" s="19">
        <v>1268</v>
      </c>
      <c r="J12" s="19">
        <v>5952</v>
      </c>
      <c r="K12" s="19">
        <v>413</v>
      </c>
      <c r="L12" s="19">
        <v>5540</v>
      </c>
      <c r="M12" s="51">
        <f t="shared" si="0"/>
        <v>3469.1999999999989</v>
      </c>
    </row>
    <row r="13" spans="1:13" x14ac:dyDescent="0.2">
      <c r="A13" s="24" t="s">
        <v>27</v>
      </c>
      <c r="C13" s="19">
        <v>11876</v>
      </c>
      <c r="D13" s="19">
        <v>8436</v>
      </c>
      <c r="E13" s="19">
        <v>20312</v>
      </c>
      <c r="F13" s="19">
        <v>12775</v>
      </c>
      <c r="G13" s="19">
        <v>1854</v>
      </c>
      <c r="H13" s="19">
        <v>14629</v>
      </c>
      <c r="I13" s="19">
        <v>1287</v>
      </c>
      <c r="J13" s="19">
        <v>6251</v>
      </c>
      <c r="K13" s="19">
        <v>567</v>
      </c>
      <c r="L13" s="19">
        <v>5683</v>
      </c>
      <c r="M13" s="51">
        <f t="shared" si="0"/>
        <v>9152.1999999999989</v>
      </c>
    </row>
    <row r="14" spans="1:13" x14ac:dyDescent="0.2">
      <c r="A14" s="24" t="s">
        <v>28</v>
      </c>
      <c r="C14" s="19">
        <v>11924</v>
      </c>
      <c r="D14" s="19">
        <v>11454</v>
      </c>
      <c r="E14" s="19">
        <v>23378</v>
      </c>
      <c r="F14" s="19">
        <v>13807</v>
      </c>
      <c r="G14" s="19">
        <v>1804</v>
      </c>
      <c r="H14" s="19">
        <v>15611</v>
      </c>
      <c r="I14" s="19">
        <v>1236</v>
      </c>
      <c r="J14" s="19">
        <v>8336</v>
      </c>
      <c r="K14" s="19">
        <v>568</v>
      </c>
      <c r="L14" s="19">
        <v>7767</v>
      </c>
      <c r="M14" s="51">
        <f t="shared" si="0"/>
        <v>16919.199999999997</v>
      </c>
    </row>
    <row r="15" spans="1:13" x14ac:dyDescent="0.2">
      <c r="A15" s="24" t="s">
        <v>29</v>
      </c>
      <c r="C15" s="19">
        <v>13263</v>
      </c>
      <c r="D15" s="19">
        <v>10511</v>
      </c>
      <c r="E15" s="19">
        <v>23774</v>
      </c>
      <c r="F15" s="19">
        <v>14543</v>
      </c>
      <c r="G15" s="19">
        <v>1647</v>
      </c>
      <c r="H15" s="19">
        <v>16189</v>
      </c>
      <c r="I15" s="19">
        <v>1220</v>
      </c>
      <c r="J15" s="19">
        <v>8011</v>
      </c>
      <c r="K15" s="19">
        <v>427</v>
      </c>
      <c r="L15" s="19">
        <v>7585</v>
      </c>
      <c r="M15" s="51">
        <f t="shared" si="0"/>
        <v>24504.199999999997</v>
      </c>
    </row>
    <row r="16" spans="1:13" x14ac:dyDescent="0.2">
      <c r="A16" s="24" t="s">
        <v>30</v>
      </c>
      <c r="C16" s="19">
        <v>14477</v>
      </c>
      <c r="D16" s="19">
        <v>4407</v>
      </c>
      <c r="E16" s="19">
        <v>18884</v>
      </c>
      <c r="F16" s="19">
        <v>15205</v>
      </c>
      <c r="G16" s="19">
        <v>1524</v>
      </c>
      <c r="H16" s="19">
        <v>16729</v>
      </c>
      <c r="I16" s="19">
        <v>1279</v>
      </c>
      <c r="J16" s="19">
        <v>2400</v>
      </c>
      <c r="K16" s="19">
        <v>245</v>
      </c>
      <c r="L16" s="19">
        <v>2155</v>
      </c>
      <c r="M16" s="51">
        <f t="shared" si="0"/>
        <v>26659.199999999997</v>
      </c>
    </row>
    <row r="17" spans="1:13" x14ac:dyDescent="0.2">
      <c r="A17" s="24" t="s">
        <v>31</v>
      </c>
      <c r="C17" s="19">
        <v>15522</v>
      </c>
      <c r="D17" s="19">
        <v>4247</v>
      </c>
      <c r="E17" s="19">
        <v>19769</v>
      </c>
      <c r="F17" s="19">
        <v>16148</v>
      </c>
      <c r="G17" s="19">
        <v>1485</v>
      </c>
      <c r="H17" s="19">
        <v>17634</v>
      </c>
      <c r="I17" s="19">
        <v>1264</v>
      </c>
      <c r="J17" s="19">
        <v>2356</v>
      </c>
      <c r="K17" s="19">
        <v>221</v>
      </c>
      <c r="L17" s="19">
        <v>2136</v>
      </c>
      <c r="M17" s="51">
        <f t="shared" si="0"/>
        <v>28795.199999999997</v>
      </c>
    </row>
    <row r="18" spans="1:13" x14ac:dyDescent="0.2">
      <c r="A18" s="24" t="s">
        <v>32</v>
      </c>
      <c r="C18" s="19">
        <v>17277</v>
      </c>
      <c r="D18" s="19">
        <v>2929</v>
      </c>
      <c r="E18" s="19">
        <v>20206</v>
      </c>
      <c r="F18" s="19">
        <v>16715</v>
      </c>
      <c r="G18" s="19">
        <v>1449</v>
      </c>
      <c r="H18" s="19">
        <v>18165</v>
      </c>
      <c r="I18" s="19">
        <v>1364</v>
      </c>
      <c r="J18" s="19">
        <v>2126</v>
      </c>
      <c r="K18" s="19">
        <v>86</v>
      </c>
      <c r="L18" s="19">
        <v>2041</v>
      </c>
      <c r="M18" s="51">
        <f t="shared" si="0"/>
        <v>30836.199999999997</v>
      </c>
    </row>
    <row r="19" spans="1:13" x14ac:dyDescent="0.2">
      <c r="A19" s="24" t="s">
        <v>33</v>
      </c>
      <c r="C19" s="19">
        <v>18547</v>
      </c>
      <c r="D19" s="19">
        <v>2049</v>
      </c>
      <c r="E19" s="19">
        <v>20597</v>
      </c>
      <c r="F19" s="19">
        <v>18085</v>
      </c>
      <c r="G19" s="19">
        <v>2048</v>
      </c>
      <c r="H19" s="19">
        <v>20133</v>
      </c>
      <c r="I19" s="19">
        <v>1437</v>
      </c>
      <c r="J19" s="19">
        <v>1074</v>
      </c>
      <c r="K19" s="19">
        <v>611</v>
      </c>
      <c r="L19" s="19">
        <v>463</v>
      </c>
      <c r="M19" s="51">
        <f t="shared" si="0"/>
        <v>31299.199999999997</v>
      </c>
    </row>
    <row r="20" spans="1:13" x14ac:dyDescent="0.2">
      <c r="A20" s="24" t="s">
        <v>34</v>
      </c>
      <c r="C20" s="19">
        <v>19144</v>
      </c>
      <c r="D20" s="19">
        <v>1629</v>
      </c>
      <c r="E20" s="19">
        <v>20774</v>
      </c>
      <c r="F20" s="19">
        <v>19576</v>
      </c>
      <c r="G20" s="19">
        <v>2153</v>
      </c>
      <c r="H20" s="19">
        <v>21728</v>
      </c>
      <c r="I20" s="19">
        <v>1425</v>
      </c>
      <c r="J20" s="19">
        <v>-227</v>
      </c>
      <c r="K20" s="19">
        <v>728</v>
      </c>
      <c r="L20" s="19">
        <v>-955</v>
      </c>
      <c r="M20" s="51">
        <f t="shared" si="0"/>
        <v>30344.199999999997</v>
      </c>
    </row>
    <row r="21" spans="1:13" x14ac:dyDescent="0.2">
      <c r="A21" s="24" t="s">
        <v>35</v>
      </c>
      <c r="C21" s="19">
        <v>20817</v>
      </c>
      <c r="D21" s="19">
        <v>644</v>
      </c>
      <c r="E21" s="19">
        <v>21461</v>
      </c>
      <c r="F21" s="19">
        <v>21718</v>
      </c>
      <c r="G21" s="19">
        <v>2330</v>
      </c>
      <c r="H21" s="19">
        <v>24047</v>
      </c>
      <c r="I21" s="19">
        <v>1322</v>
      </c>
      <c r="J21" s="19">
        <v>-1579</v>
      </c>
      <c r="K21" s="19">
        <v>1007</v>
      </c>
      <c r="L21" s="19">
        <v>-2586</v>
      </c>
      <c r="M21" s="51">
        <f t="shared" si="0"/>
        <v>27758.199999999997</v>
      </c>
    </row>
    <row r="22" spans="1:13" x14ac:dyDescent="0.2">
      <c r="A22" s="24" t="s">
        <v>36</v>
      </c>
      <c r="C22" s="19">
        <v>20266</v>
      </c>
      <c r="D22" s="19">
        <v>834</v>
      </c>
      <c r="E22" s="19">
        <v>21101</v>
      </c>
      <c r="F22" s="19">
        <v>24217</v>
      </c>
      <c r="G22" s="19">
        <v>2470</v>
      </c>
      <c r="H22" s="19">
        <v>26687</v>
      </c>
      <c r="I22" s="19">
        <v>1331</v>
      </c>
      <c r="J22" s="19">
        <v>-4447</v>
      </c>
      <c r="K22" s="19">
        <v>1139</v>
      </c>
      <c r="L22" s="19">
        <v>-5587</v>
      </c>
      <c r="M22" s="51">
        <f t="shared" si="0"/>
        <v>22171.199999999997</v>
      </c>
    </row>
    <row r="23" spans="1:13" x14ac:dyDescent="0.2">
      <c r="A23" s="24" t="s">
        <v>63</v>
      </c>
      <c r="C23" s="19">
        <v>20870</v>
      </c>
      <c r="D23" s="19">
        <v>926</v>
      </c>
      <c r="E23" s="19">
        <v>21796</v>
      </c>
      <c r="F23" s="19">
        <v>25422</v>
      </c>
      <c r="G23" s="19">
        <v>2259</v>
      </c>
      <c r="H23" s="19">
        <v>27681</v>
      </c>
      <c r="I23" s="19">
        <v>1336</v>
      </c>
      <c r="J23" s="19">
        <v>-4962</v>
      </c>
      <c r="K23" s="19">
        <v>923</v>
      </c>
      <c r="L23" s="19">
        <v>-5885</v>
      </c>
      <c r="M23" s="51">
        <f t="shared" si="0"/>
        <v>16286.199999999997</v>
      </c>
    </row>
    <row r="24" spans="1:13" x14ac:dyDescent="0.2">
      <c r="A24" s="24" t="s">
        <v>37</v>
      </c>
      <c r="C24" s="19">
        <v>22951</v>
      </c>
      <c r="D24" s="19">
        <v>1377</v>
      </c>
      <c r="E24" s="19">
        <v>24328</v>
      </c>
      <c r="F24" s="19">
        <v>26634</v>
      </c>
      <c r="G24" s="19">
        <v>2295</v>
      </c>
      <c r="H24" s="19">
        <v>28929</v>
      </c>
      <c r="I24" s="19">
        <v>1368</v>
      </c>
      <c r="J24" s="19">
        <v>-3674</v>
      </c>
      <c r="K24" s="19">
        <v>927</v>
      </c>
      <c r="L24" s="19">
        <v>-4601</v>
      </c>
      <c r="M24" s="51">
        <f t="shared" si="0"/>
        <v>11685.199999999997</v>
      </c>
    </row>
    <row r="25" spans="1:13" x14ac:dyDescent="0.2">
      <c r="A25" s="24" t="s">
        <v>64</v>
      </c>
      <c r="C25" s="19">
        <v>24957</v>
      </c>
      <c r="D25" s="19">
        <v>1859</v>
      </c>
      <c r="E25" s="19">
        <v>26816</v>
      </c>
      <c r="F25" s="19">
        <v>27711</v>
      </c>
      <c r="G25" s="19">
        <v>2342</v>
      </c>
      <c r="H25" s="19">
        <v>30053</v>
      </c>
      <c r="I25" s="19">
        <v>1379</v>
      </c>
      <c r="J25" s="19">
        <v>-2275</v>
      </c>
      <c r="K25" s="19">
        <v>963</v>
      </c>
      <c r="L25" s="19">
        <v>-3238</v>
      </c>
      <c r="M25" s="51">
        <f t="shared" si="0"/>
        <v>8447.1999999999971</v>
      </c>
    </row>
    <row r="26" spans="1:13" x14ac:dyDescent="0.2">
      <c r="A26" s="24" t="s">
        <v>38</v>
      </c>
      <c r="C26" s="19">
        <v>25390</v>
      </c>
      <c r="D26" s="19">
        <v>2695</v>
      </c>
      <c r="E26" s="19">
        <v>28085</v>
      </c>
      <c r="F26" s="19">
        <v>28524</v>
      </c>
      <c r="G26" s="19">
        <v>1805</v>
      </c>
      <c r="H26" s="19">
        <v>30329</v>
      </c>
      <c r="I26" s="19">
        <v>1279</v>
      </c>
      <c r="J26" s="19">
        <v>-1718</v>
      </c>
      <c r="K26" s="19">
        <v>526</v>
      </c>
      <c r="L26" s="19">
        <v>-2245</v>
      </c>
      <c r="M26" s="51">
        <f t="shared" si="0"/>
        <v>6202.1999999999971</v>
      </c>
    </row>
    <row r="27" spans="1:13" x14ac:dyDescent="0.2">
      <c r="A27" s="24" t="s">
        <v>39</v>
      </c>
      <c r="C27" s="19">
        <v>27362</v>
      </c>
      <c r="D27" s="19">
        <v>2483</v>
      </c>
      <c r="E27" s="19">
        <v>29845</v>
      </c>
      <c r="F27" s="19">
        <v>29206</v>
      </c>
      <c r="G27" s="19">
        <v>1709</v>
      </c>
      <c r="H27" s="19">
        <v>30915</v>
      </c>
      <c r="I27" s="19">
        <v>1241</v>
      </c>
      <c r="J27" s="19">
        <v>-602</v>
      </c>
      <c r="K27" s="19">
        <v>468</v>
      </c>
      <c r="L27" s="19">
        <v>-1069</v>
      </c>
      <c r="M27" s="51">
        <f t="shared" si="0"/>
        <v>5133.1999999999971</v>
      </c>
    </row>
    <row r="28" spans="1:13" x14ac:dyDescent="0.2">
      <c r="A28" s="24" t="s">
        <v>40</v>
      </c>
      <c r="C28" s="19">
        <v>28561</v>
      </c>
      <c r="D28" s="19">
        <v>1962</v>
      </c>
      <c r="E28" s="19">
        <v>30523</v>
      </c>
      <c r="F28" s="19">
        <v>29913</v>
      </c>
      <c r="G28" s="19">
        <v>1838</v>
      </c>
      <c r="H28" s="19">
        <v>31751</v>
      </c>
      <c r="I28" s="19">
        <v>1236</v>
      </c>
      <c r="J28" s="19">
        <v>-626</v>
      </c>
      <c r="K28" s="19">
        <v>602</v>
      </c>
      <c r="L28" s="19">
        <v>-1228</v>
      </c>
      <c r="M28" s="51">
        <f t="shared" si="0"/>
        <v>3905.1999999999971</v>
      </c>
    </row>
    <row r="29" spans="1:13" x14ac:dyDescent="0.2">
      <c r="A29" s="24" t="s">
        <v>41</v>
      </c>
      <c r="C29" s="19">
        <v>29615</v>
      </c>
      <c r="D29" s="19">
        <v>2097</v>
      </c>
      <c r="E29" s="19">
        <v>31712</v>
      </c>
      <c r="F29" s="19">
        <v>31081</v>
      </c>
      <c r="G29" s="19">
        <v>1777</v>
      </c>
      <c r="H29" s="19">
        <v>32858</v>
      </c>
      <c r="I29" s="19">
        <v>1260</v>
      </c>
      <c r="J29" s="19">
        <v>-629</v>
      </c>
      <c r="K29" s="19">
        <v>517</v>
      </c>
      <c r="L29" s="19">
        <v>-1146</v>
      </c>
      <c r="M29" s="51">
        <f t="shared" si="0"/>
        <v>2759.1999999999971</v>
      </c>
    </row>
    <row r="30" spans="1:13" x14ac:dyDescent="0.2">
      <c r="A30" s="24" t="s">
        <v>42</v>
      </c>
      <c r="C30" s="19">
        <v>31082</v>
      </c>
      <c r="D30" s="19">
        <v>3757</v>
      </c>
      <c r="E30" s="19">
        <v>34838</v>
      </c>
      <c r="F30" s="19">
        <v>33030</v>
      </c>
      <c r="G30" s="19">
        <v>-515</v>
      </c>
      <c r="H30" s="19">
        <v>32515</v>
      </c>
      <c r="I30" s="19">
        <v>1291</v>
      </c>
      <c r="J30" s="19">
        <v>518</v>
      </c>
      <c r="K30" s="19">
        <v>-1805</v>
      </c>
      <c r="L30" s="19">
        <v>2323</v>
      </c>
      <c r="M30" s="51">
        <f t="shared" si="0"/>
        <v>5082.1999999999971</v>
      </c>
    </row>
    <row r="31" spans="1:13" x14ac:dyDescent="0.2">
      <c r="A31" s="24" t="s">
        <v>43</v>
      </c>
      <c r="C31" s="19">
        <v>31769</v>
      </c>
      <c r="D31" s="19">
        <v>4507</v>
      </c>
      <c r="E31" s="19">
        <v>36275</v>
      </c>
      <c r="F31" s="19">
        <v>34526</v>
      </c>
      <c r="G31" s="19">
        <v>2480</v>
      </c>
      <c r="H31" s="19">
        <v>37005</v>
      </c>
      <c r="I31" s="19">
        <v>1430</v>
      </c>
      <c r="J31" s="19">
        <v>319</v>
      </c>
      <c r="K31" s="19">
        <v>1049</v>
      </c>
      <c r="L31" s="19">
        <v>-730</v>
      </c>
      <c r="M31" s="51">
        <f t="shared" si="0"/>
        <v>4352.1999999999971</v>
      </c>
    </row>
    <row r="32" spans="1:13" x14ac:dyDescent="0.2">
      <c r="A32" s="24" t="s">
        <v>44</v>
      </c>
      <c r="C32" s="19">
        <v>32332</v>
      </c>
      <c r="D32" s="19">
        <v>4478</v>
      </c>
      <c r="E32" s="19">
        <v>36810</v>
      </c>
      <c r="F32" s="19">
        <v>37604</v>
      </c>
      <c r="G32" s="19">
        <v>3116</v>
      </c>
      <c r="H32" s="19">
        <v>40720</v>
      </c>
      <c r="I32" s="19">
        <v>1478</v>
      </c>
      <c r="J32" s="19">
        <v>-2272</v>
      </c>
      <c r="K32" s="19">
        <v>1638</v>
      </c>
      <c r="L32" s="19">
        <v>-3910</v>
      </c>
      <c r="M32" s="51">
        <f t="shared" si="0"/>
        <v>442.19999999999709</v>
      </c>
    </row>
    <row r="33" spans="1:13" x14ac:dyDescent="0.2">
      <c r="A33" s="24" t="s">
        <v>45</v>
      </c>
      <c r="C33" s="19">
        <v>34575</v>
      </c>
      <c r="D33" s="19">
        <v>3728</v>
      </c>
      <c r="E33" s="19">
        <v>38302</v>
      </c>
      <c r="F33" s="19">
        <v>40680</v>
      </c>
      <c r="G33" s="19">
        <v>3285</v>
      </c>
      <c r="H33" s="19">
        <v>43966</v>
      </c>
      <c r="I33" s="19">
        <v>1505</v>
      </c>
      <c r="J33" s="19">
        <v>-3883</v>
      </c>
      <c r="K33" s="19">
        <v>1780</v>
      </c>
      <c r="L33" s="19">
        <v>-5664</v>
      </c>
      <c r="M33" s="51">
        <f t="shared" si="0"/>
        <v>-5221.8000000000029</v>
      </c>
    </row>
    <row r="34" spans="1:13" x14ac:dyDescent="0.2">
      <c r="A34" s="24" t="s">
        <v>46</v>
      </c>
      <c r="C34" s="19">
        <v>36811</v>
      </c>
      <c r="D34" s="19">
        <v>4541</v>
      </c>
      <c r="E34" s="19">
        <v>41352</v>
      </c>
      <c r="F34" s="19">
        <v>42639</v>
      </c>
      <c r="G34" s="19">
        <v>4027</v>
      </c>
      <c r="H34" s="19">
        <v>46666</v>
      </c>
      <c r="I34" s="19">
        <v>1533</v>
      </c>
      <c r="J34" s="19">
        <v>-2820</v>
      </c>
      <c r="K34" s="19">
        <v>2494</v>
      </c>
      <c r="L34" s="19">
        <v>-5314</v>
      </c>
      <c r="M34" s="51">
        <f t="shared" si="0"/>
        <v>-10535.800000000003</v>
      </c>
    </row>
    <row r="35" spans="1:13" x14ac:dyDescent="0.2">
      <c r="A35" s="24" t="s">
        <v>47</v>
      </c>
      <c r="C35" s="19">
        <v>39689</v>
      </c>
      <c r="D35" s="19">
        <v>8017</v>
      </c>
      <c r="E35" s="19">
        <v>47706</v>
      </c>
      <c r="F35" s="19">
        <v>45555</v>
      </c>
      <c r="G35" s="19">
        <v>4452</v>
      </c>
      <c r="H35" s="19">
        <v>50007</v>
      </c>
      <c r="I35" s="19">
        <v>1586</v>
      </c>
      <c r="J35" s="19">
        <v>564</v>
      </c>
      <c r="K35" s="19">
        <v>2865</v>
      </c>
      <c r="L35" s="19">
        <v>-2301</v>
      </c>
      <c r="M35" s="51">
        <f t="shared" si="0"/>
        <v>-12836.800000000003</v>
      </c>
    </row>
    <row r="36" spans="1:13" x14ac:dyDescent="0.2">
      <c r="A36" s="24" t="s">
        <v>48</v>
      </c>
      <c r="C36" s="19">
        <v>42063</v>
      </c>
      <c r="D36" s="19">
        <v>7504</v>
      </c>
      <c r="E36" s="19">
        <v>49568</v>
      </c>
      <c r="F36" s="19">
        <v>47679</v>
      </c>
      <c r="G36" s="19">
        <v>5183</v>
      </c>
      <c r="H36" s="19">
        <v>52861</v>
      </c>
      <c r="I36" s="19">
        <v>1602</v>
      </c>
      <c r="J36" s="19">
        <v>287</v>
      </c>
      <c r="K36" s="19">
        <v>3581</v>
      </c>
      <c r="L36" s="19">
        <v>-3294</v>
      </c>
      <c r="M36" s="51">
        <f t="shared" si="0"/>
        <v>-16130.800000000003</v>
      </c>
    </row>
    <row r="37" spans="1:13" x14ac:dyDescent="0.2">
      <c r="A37" s="24" t="s">
        <v>49</v>
      </c>
      <c r="C37" s="19">
        <v>44815</v>
      </c>
      <c r="D37" s="19">
        <v>7112</v>
      </c>
      <c r="E37" s="19">
        <v>51927</v>
      </c>
      <c r="F37" s="19">
        <v>50696</v>
      </c>
      <c r="G37" s="19">
        <v>5229</v>
      </c>
      <c r="H37" s="19">
        <v>55925</v>
      </c>
      <c r="I37" s="19">
        <v>1684</v>
      </c>
      <c r="J37" s="19">
        <v>-453</v>
      </c>
      <c r="K37" s="19">
        <v>3544</v>
      </c>
      <c r="L37" s="19">
        <v>-3998</v>
      </c>
      <c r="M37" s="51">
        <f t="shared" si="0"/>
        <v>-20128.800000000003</v>
      </c>
    </row>
    <row r="38" spans="1:13" x14ac:dyDescent="0.2">
      <c r="A38" s="24" t="s">
        <v>50</v>
      </c>
      <c r="C38" s="19">
        <v>43502</v>
      </c>
      <c r="D38" s="19">
        <v>11752</v>
      </c>
      <c r="E38" s="19">
        <v>55254</v>
      </c>
      <c r="F38" s="19">
        <v>52472</v>
      </c>
      <c r="G38" s="19">
        <v>6481</v>
      </c>
      <c r="H38" s="19">
        <v>58953</v>
      </c>
      <c r="I38" s="19">
        <v>1748</v>
      </c>
      <c r="J38" s="19">
        <v>1034</v>
      </c>
      <c r="K38" s="19">
        <v>4732</v>
      </c>
      <c r="L38" s="19">
        <v>-3699</v>
      </c>
      <c r="M38" s="51">
        <f t="shared" si="0"/>
        <v>-23827.800000000003</v>
      </c>
    </row>
    <row r="39" spans="1:13" x14ac:dyDescent="0.2">
      <c r="A39" s="24" t="s">
        <v>51</v>
      </c>
      <c r="C39" s="19">
        <v>41664</v>
      </c>
      <c r="D39" s="19">
        <v>5909</v>
      </c>
      <c r="E39" s="19">
        <v>47573</v>
      </c>
      <c r="F39" s="19">
        <v>55389</v>
      </c>
      <c r="G39" s="19">
        <v>6660</v>
      </c>
      <c r="H39" s="19">
        <v>62049</v>
      </c>
      <c r="I39" s="19">
        <v>1833</v>
      </c>
      <c r="J39" s="19">
        <v>-9649</v>
      </c>
      <c r="K39" s="19">
        <v>4826</v>
      </c>
      <c r="L39" s="19">
        <v>-14475</v>
      </c>
      <c r="M39" s="51">
        <f t="shared" si="0"/>
        <v>-38302.800000000003</v>
      </c>
    </row>
    <row r="40" spans="1:13" x14ac:dyDescent="0.2">
      <c r="A40" s="24" t="s">
        <v>52</v>
      </c>
      <c r="C40" s="19">
        <v>44287</v>
      </c>
      <c r="D40" s="19">
        <v>8043</v>
      </c>
      <c r="E40" s="19">
        <v>52330</v>
      </c>
      <c r="F40" s="19">
        <v>58102</v>
      </c>
      <c r="G40" s="19">
        <v>5928</v>
      </c>
      <c r="H40" s="19">
        <v>64030</v>
      </c>
      <c r="I40" s="19">
        <v>1912</v>
      </c>
      <c r="J40" s="19">
        <v>-7684</v>
      </c>
      <c r="K40" s="19">
        <v>4017</v>
      </c>
      <c r="L40" s="19">
        <v>-11700</v>
      </c>
      <c r="M40" s="51">
        <f t="shared" si="0"/>
        <v>-50002.8</v>
      </c>
    </row>
    <row r="41" spans="1:13" x14ac:dyDescent="0.2">
      <c r="A41" s="24" t="s">
        <v>62</v>
      </c>
      <c r="C41" s="19">
        <v>46297</v>
      </c>
      <c r="D41" s="19">
        <v>10573</v>
      </c>
      <c r="E41" s="19">
        <v>56871</v>
      </c>
      <c r="F41" s="19">
        <v>58263</v>
      </c>
      <c r="G41" s="19">
        <v>6193</v>
      </c>
      <c r="H41" s="19">
        <v>64457</v>
      </c>
      <c r="I41" s="19">
        <v>2006</v>
      </c>
      <c r="J41" s="19">
        <v>-3398</v>
      </c>
      <c r="K41" s="19">
        <v>4188</v>
      </c>
      <c r="L41" s="19">
        <v>-7586</v>
      </c>
      <c r="M41" s="51">
        <f t="shared" si="0"/>
        <v>-57588.800000000003</v>
      </c>
    </row>
    <row r="42" spans="1:13" x14ac:dyDescent="0.2">
      <c r="A42" s="61" t="s">
        <v>125</v>
      </c>
      <c r="B42" s="60"/>
      <c r="C42" s="62"/>
      <c r="D42" s="62"/>
      <c r="E42" s="62">
        <v>53147</v>
      </c>
      <c r="F42" s="62"/>
      <c r="G42" s="62"/>
      <c r="H42" s="62">
        <v>65205</v>
      </c>
      <c r="I42" s="62"/>
      <c r="J42" s="62"/>
      <c r="K42" s="62"/>
      <c r="L42" s="62">
        <f>E42-H42</f>
        <v>-12058</v>
      </c>
      <c r="M42" s="51">
        <f t="shared" si="0"/>
        <v>-69646.8</v>
      </c>
    </row>
    <row r="43" spans="1:13" x14ac:dyDescent="0.2">
      <c r="A43" s="24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x14ac:dyDescent="0.2">
      <c r="A44" s="21"/>
      <c r="B44" s="2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6" spans="1:13" x14ac:dyDescent="0.2">
      <c r="A46" s="12" t="s">
        <v>53</v>
      </c>
    </row>
    <row r="47" spans="1:13" x14ac:dyDescent="0.2">
      <c r="A47" s="60" t="s">
        <v>124</v>
      </c>
      <c r="B47" s="60"/>
      <c r="C47" s="60"/>
    </row>
    <row r="48" spans="1:13" x14ac:dyDescent="0.2">
      <c r="A48" s="12" t="s">
        <v>54</v>
      </c>
    </row>
  </sheetData>
  <mergeCells count="1">
    <mergeCell ref="A2:B5"/>
  </mergeCells>
  <phoneticPr fontId="12" type="noConversion"/>
  <pageMargins left="0.75" right="0.75" top="1" bottom="1" header="0.5" footer="0.5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opLeftCell="C1" workbookViewId="0">
      <selection activeCell="Q44" sqref="Q44"/>
    </sheetView>
  </sheetViews>
  <sheetFormatPr defaultRowHeight="12.75" x14ac:dyDescent="0.2"/>
  <cols>
    <col min="1" max="1" width="9.28515625" style="12" customWidth="1"/>
    <col min="2" max="2" width="7" style="12" customWidth="1"/>
    <col min="3" max="17" width="11.85546875" style="12" customWidth="1"/>
    <col min="18" max="16384" width="9.140625" style="12"/>
  </cols>
  <sheetData>
    <row r="1" spans="1:17" ht="23.2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x14ac:dyDescent="0.25">
      <c r="A2" s="97" t="s">
        <v>55</v>
      </c>
      <c r="B2" s="97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5"/>
    </row>
    <row r="3" spans="1:17" x14ac:dyDescent="0.2">
      <c r="A3" s="97"/>
      <c r="B3" s="97"/>
      <c r="C3" s="6" t="s">
        <v>1</v>
      </c>
      <c r="D3" s="6" t="s">
        <v>121</v>
      </c>
      <c r="E3" s="6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</row>
    <row r="4" spans="1:17" x14ac:dyDescent="0.2">
      <c r="A4" s="97"/>
      <c r="B4" s="97"/>
      <c r="C4" s="7"/>
      <c r="D4" s="4"/>
      <c r="E4" s="4"/>
      <c r="F4" s="4"/>
      <c r="G4" s="4"/>
      <c r="H4" s="4"/>
      <c r="I4" s="4"/>
      <c r="J4" s="8"/>
      <c r="K4" s="8"/>
      <c r="L4" s="8"/>
      <c r="M4" s="8"/>
      <c r="N4" s="8"/>
      <c r="O4" s="8"/>
      <c r="P4" s="8"/>
      <c r="Q4" s="8"/>
    </row>
    <row r="5" spans="1:17" x14ac:dyDescent="0.2">
      <c r="A5" s="98"/>
      <c r="B5" s="98"/>
      <c r="C5" s="6" t="s">
        <v>2</v>
      </c>
      <c r="D5" s="6"/>
      <c r="F5" s="6"/>
      <c r="G5" s="6"/>
      <c r="H5" s="6"/>
      <c r="I5" s="6"/>
      <c r="J5" s="9"/>
      <c r="K5" s="9"/>
      <c r="L5" s="9"/>
      <c r="M5" s="9"/>
      <c r="N5" s="9"/>
      <c r="O5" s="9"/>
      <c r="P5" s="9"/>
      <c r="Q5" s="9"/>
    </row>
    <row r="6" spans="1:17" ht="15" x14ac:dyDescent="0.25">
      <c r="A6" s="10"/>
      <c r="B6" s="10"/>
      <c r="C6" s="11"/>
      <c r="J6" s="8"/>
      <c r="K6" s="8"/>
      <c r="L6" s="13" t="s">
        <v>3</v>
      </c>
      <c r="M6" s="13"/>
      <c r="N6" s="13"/>
      <c r="O6" s="13"/>
      <c r="P6" s="13"/>
      <c r="Q6" s="13"/>
    </row>
    <row r="7" spans="1:17" ht="51" x14ac:dyDescent="0.2">
      <c r="A7" s="14"/>
      <c r="B7" s="15"/>
      <c r="C7" s="15" t="s">
        <v>4</v>
      </c>
      <c r="D7" s="15" t="s">
        <v>5</v>
      </c>
      <c r="E7" s="15" t="s">
        <v>6</v>
      </c>
      <c r="F7" s="15" t="s">
        <v>7</v>
      </c>
      <c r="G7" s="15" t="s">
        <v>8</v>
      </c>
      <c r="H7" s="15" t="s">
        <v>9</v>
      </c>
      <c r="I7" s="15" t="s">
        <v>10</v>
      </c>
      <c r="J7" s="23" t="s">
        <v>59</v>
      </c>
      <c r="K7" s="15" t="s">
        <v>11</v>
      </c>
      <c r="L7" s="15" t="s">
        <v>12</v>
      </c>
      <c r="M7" s="49" t="s">
        <v>100</v>
      </c>
      <c r="N7" s="49" t="s">
        <v>107</v>
      </c>
      <c r="O7" s="49" t="s">
        <v>109</v>
      </c>
      <c r="P7" s="49" t="s">
        <v>110</v>
      </c>
      <c r="Q7" s="49" t="s">
        <v>108</v>
      </c>
    </row>
    <row r="8" spans="1:17" ht="15" thickBot="1" x14ac:dyDescent="0.25">
      <c r="A8" s="16"/>
      <c r="B8" s="17"/>
      <c r="C8" s="17" t="s">
        <v>13</v>
      </c>
      <c r="D8" s="17" t="s">
        <v>14</v>
      </c>
      <c r="E8" s="17" t="s">
        <v>15</v>
      </c>
      <c r="F8" s="17" t="s">
        <v>16</v>
      </c>
      <c r="G8" s="17" t="s">
        <v>17</v>
      </c>
      <c r="H8" s="17" t="s">
        <v>18</v>
      </c>
      <c r="I8" s="17" t="s">
        <v>19</v>
      </c>
      <c r="J8" s="17" t="s">
        <v>20</v>
      </c>
      <c r="K8" s="17" t="s">
        <v>21</v>
      </c>
      <c r="L8" s="17" t="s">
        <v>22</v>
      </c>
      <c r="M8" s="49"/>
      <c r="N8" s="49"/>
      <c r="O8" s="49"/>
      <c r="P8" s="49"/>
      <c r="Q8" s="49"/>
    </row>
    <row r="9" spans="1:17" x14ac:dyDescent="0.2">
      <c r="A9" s="18" t="s">
        <v>23</v>
      </c>
      <c r="B9" s="4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Q9" s="54">
        <f>0.084*'UK Public Sector Finances'!Q9</f>
        <v>-8248.8000000000011</v>
      </c>
    </row>
    <row r="10" spans="1:17" x14ac:dyDescent="0.2">
      <c r="A10" s="24" t="s">
        <v>24</v>
      </c>
      <c r="C10" s="19">
        <v>8998</v>
      </c>
      <c r="D10" s="19">
        <v>3700</v>
      </c>
      <c r="E10" s="19">
        <v>12698</v>
      </c>
      <c r="F10" s="19">
        <v>9535</v>
      </c>
      <c r="G10" s="19">
        <v>1607</v>
      </c>
      <c r="H10" s="19">
        <v>11142</v>
      </c>
      <c r="I10" s="19">
        <v>1093</v>
      </c>
      <c r="J10" s="19">
        <v>2071</v>
      </c>
      <c r="K10" s="19">
        <v>515</v>
      </c>
      <c r="L10" s="19">
        <v>1556</v>
      </c>
      <c r="M10" s="51">
        <f>'Interest 1980-91'!E3*1000</f>
        <v>1108.8</v>
      </c>
      <c r="N10" s="51">
        <f>L10+M10</f>
        <v>2664.8</v>
      </c>
      <c r="O10" s="51">
        <f>MAX(-Q9*'UK Public Sector Finances'!T10/100,0)</f>
        <v>992.22832772902507</v>
      </c>
      <c r="P10" s="51">
        <f>N10-O10</f>
        <v>1672.5716722709751</v>
      </c>
      <c r="Q10" s="51">
        <f>Q9+P10</f>
        <v>-6576.2283277290262</v>
      </c>
    </row>
    <row r="11" spans="1:17" x14ac:dyDescent="0.2">
      <c r="A11" s="24" t="s">
        <v>25</v>
      </c>
      <c r="C11" s="19">
        <v>10707</v>
      </c>
      <c r="D11" s="19">
        <v>6278</v>
      </c>
      <c r="E11" s="19">
        <v>16984</v>
      </c>
      <c r="F11" s="19">
        <v>10919</v>
      </c>
      <c r="G11" s="19">
        <v>1443</v>
      </c>
      <c r="H11" s="19">
        <v>12362</v>
      </c>
      <c r="I11" s="19">
        <v>1217</v>
      </c>
      <c r="J11" s="19">
        <v>4849</v>
      </c>
      <c r="K11" s="19">
        <v>226</v>
      </c>
      <c r="L11" s="19">
        <v>4622</v>
      </c>
      <c r="M11" s="51">
        <f>'Interest 1980-91'!E4*1000</f>
        <v>1201.2</v>
      </c>
      <c r="N11" s="51">
        <f t="shared" ref="N11:N41" si="0">L11+M11</f>
        <v>5823.2</v>
      </c>
      <c r="O11" s="51">
        <f>MAX(-Q10*'UK Public Sector Finances'!T11/100,0)</f>
        <v>812.53944396320139</v>
      </c>
      <c r="P11" s="51">
        <f t="shared" ref="P11:P41" si="1">N11-O11</f>
        <v>5010.6605560367989</v>
      </c>
      <c r="Q11" s="51">
        <f t="shared" ref="Q11:Q41" si="2">Q10+P11</f>
        <v>-1565.5677716922273</v>
      </c>
    </row>
    <row r="12" spans="1:17" x14ac:dyDescent="0.2">
      <c r="A12" s="24" t="s">
        <v>26</v>
      </c>
      <c r="C12" s="19">
        <v>11495</v>
      </c>
      <c r="D12" s="19">
        <v>7674</v>
      </c>
      <c r="E12" s="19">
        <v>19169</v>
      </c>
      <c r="F12" s="19">
        <v>11949</v>
      </c>
      <c r="G12" s="19">
        <v>1681</v>
      </c>
      <c r="H12" s="19">
        <v>13629</v>
      </c>
      <c r="I12" s="19">
        <v>1268</v>
      </c>
      <c r="J12" s="19">
        <v>5952</v>
      </c>
      <c r="K12" s="19">
        <v>413</v>
      </c>
      <c r="L12" s="19">
        <v>5540</v>
      </c>
      <c r="M12" s="51">
        <f>'Interest 1980-91'!E5*1000</f>
        <v>1167.6000000000001</v>
      </c>
      <c r="N12" s="51">
        <f t="shared" si="0"/>
        <v>6707.6</v>
      </c>
      <c r="O12" s="51">
        <f>MAX(-Q11*'UK Public Sector Finances'!T12/100,0)</f>
        <v>175.10252841630827</v>
      </c>
      <c r="P12" s="51">
        <f t="shared" si="1"/>
        <v>6532.4974715836925</v>
      </c>
      <c r="Q12" s="51">
        <f t="shared" si="2"/>
        <v>4966.9296998914651</v>
      </c>
    </row>
    <row r="13" spans="1:17" x14ac:dyDescent="0.2">
      <c r="A13" s="24" t="s">
        <v>27</v>
      </c>
      <c r="C13" s="19">
        <v>11876</v>
      </c>
      <c r="D13" s="19">
        <v>8436</v>
      </c>
      <c r="E13" s="19">
        <v>20312</v>
      </c>
      <c r="F13" s="19">
        <v>12775</v>
      </c>
      <c r="G13" s="19">
        <v>1854</v>
      </c>
      <c r="H13" s="19">
        <v>14629</v>
      </c>
      <c r="I13" s="19">
        <v>1287</v>
      </c>
      <c r="J13" s="19">
        <v>6251</v>
      </c>
      <c r="K13" s="19">
        <v>567</v>
      </c>
      <c r="L13" s="19">
        <v>5683</v>
      </c>
      <c r="M13" s="51">
        <f>'Interest 1980-91'!E6*1000</f>
        <v>1209.5999999999999</v>
      </c>
      <c r="N13" s="51">
        <f t="shared" si="0"/>
        <v>6892.6</v>
      </c>
      <c r="O13" s="51">
        <f>MAX(-Q12*'UK Public Sector Finances'!T13/100,0)</f>
        <v>0</v>
      </c>
      <c r="P13" s="51">
        <f t="shared" si="1"/>
        <v>6892.6</v>
      </c>
      <c r="Q13" s="51">
        <f t="shared" si="2"/>
        <v>11859.529699891465</v>
      </c>
    </row>
    <row r="14" spans="1:17" x14ac:dyDescent="0.2">
      <c r="A14" s="24" t="s">
        <v>28</v>
      </c>
      <c r="C14" s="19">
        <v>11924</v>
      </c>
      <c r="D14" s="19">
        <v>11454</v>
      </c>
      <c r="E14" s="19">
        <v>23378</v>
      </c>
      <c r="F14" s="19">
        <v>13807</v>
      </c>
      <c r="G14" s="19">
        <v>1804</v>
      </c>
      <c r="H14" s="19">
        <v>15611</v>
      </c>
      <c r="I14" s="19">
        <v>1236</v>
      </c>
      <c r="J14" s="19">
        <v>8336</v>
      </c>
      <c r="K14" s="19">
        <v>568</v>
      </c>
      <c r="L14" s="19">
        <v>7767</v>
      </c>
      <c r="M14" s="51">
        <f>'Interest 1980-91'!E7*1000</f>
        <v>1344</v>
      </c>
      <c r="N14" s="51">
        <f t="shared" si="0"/>
        <v>9111</v>
      </c>
      <c r="O14" s="51">
        <f>MAX(-Q13*'UK Public Sector Finances'!T14/100,0)</f>
        <v>0</v>
      </c>
      <c r="P14" s="51">
        <f t="shared" si="1"/>
        <v>9111</v>
      </c>
      <c r="Q14" s="51">
        <f t="shared" si="2"/>
        <v>20970.529699891464</v>
      </c>
    </row>
    <row r="15" spans="1:17" x14ac:dyDescent="0.2">
      <c r="A15" s="24" t="s">
        <v>29</v>
      </c>
      <c r="C15" s="19">
        <v>13263</v>
      </c>
      <c r="D15" s="19">
        <v>10511</v>
      </c>
      <c r="E15" s="19">
        <v>23774</v>
      </c>
      <c r="F15" s="19">
        <v>14543</v>
      </c>
      <c r="G15" s="19">
        <v>1647</v>
      </c>
      <c r="H15" s="19">
        <v>16189</v>
      </c>
      <c r="I15" s="19">
        <v>1220</v>
      </c>
      <c r="J15" s="19">
        <v>8011</v>
      </c>
      <c r="K15" s="19">
        <v>427</v>
      </c>
      <c r="L15" s="19">
        <v>7585</v>
      </c>
      <c r="M15" s="51">
        <f>'Interest 1980-91'!E8*1000</f>
        <v>1495.2</v>
      </c>
      <c r="N15" s="51">
        <f t="shared" si="0"/>
        <v>9080.2000000000007</v>
      </c>
      <c r="O15" s="51">
        <f>MAX(-Q14*'UK Public Sector Finances'!T15/100,0)</f>
        <v>0</v>
      </c>
      <c r="P15" s="51">
        <f t="shared" si="1"/>
        <v>9080.2000000000007</v>
      </c>
      <c r="Q15" s="51">
        <f t="shared" si="2"/>
        <v>30050.729699891464</v>
      </c>
    </row>
    <row r="16" spans="1:17" x14ac:dyDescent="0.2">
      <c r="A16" s="24" t="s">
        <v>30</v>
      </c>
      <c r="C16" s="19">
        <v>14477</v>
      </c>
      <c r="D16" s="19">
        <v>4407</v>
      </c>
      <c r="E16" s="19">
        <v>18884</v>
      </c>
      <c r="F16" s="19">
        <v>15205</v>
      </c>
      <c r="G16" s="19">
        <v>1524</v>
      </c>
      <c r="H16" s="19">
        <v>16729</v>
      </c>
      <c r="I16" s="19">
        <v>1279</v>
      </c>
      <c r="J16" s="19">
        <v>2400</v>
      </c>
      <c r="K16" s="19">
        <v>245</v>
      </c>
      <c r="L16" s="19">
        <v>2155</v>
      </c>
      <c r="M16" s="51">
        <f>'Interest 1980-91'!E9*1000</f>
        <v>1478.4</v>
      </c>
      <c r="N16" s="51">
        <f t="shared" si="0"/>
        <v>3633.4</v>
      </c>
      <c r="O16" s="51">
        <f>MAX(-Q15*'UK Public Sector Finances'!T16/100,0)</f>
        <v>0</v>
      </c>
      <c r="P16" s="51">
        <f t="shared" si="1"/>
        <v>3633.4</v>
      </c>
      <c r="Q16" s="51">
        <f t="shared" si="2"/>
        <v>33684.129699891462</v>
      </c>
    </row>
    <row r="17" spans="1:17" x14ac:dyDescent="0.2">
      <c r="A17" s="24" t="s">
        <v>31</v>
      </c>
      <c r="C17" s="19">
        <v>15522</v>
      </c>
      <c r="D17" s="19">
        <v>4247</v>
      </c>
      <c r="E17" s="19">
        <v>19769</v>
      </c>
      <c r="F17" s="19">
        <v>16148</v>
      </c>
      <c r="G17" s="19">
        <v>1485</v>
      </c>
      <c r="H17" s="19">
        <v>17634</v>
      </c>
      <c r="I17" s="19">
        <v>1264</v>
      </c>
      <c r="J17" s="19">
        <v>2356</v>
      </c>
      <c r="K17" s="19">
        <v>221</v>
      </c>
      <c r="L17" s="19">
        <v>2136</v>
      </c>
      <c r="M17" s="51">
        <f>'Interest 1980-91'!E10*1000</f>
        <v>1512</v>
      </c>
      <c r="N17" s="51">
        <f t="shared" si="0"/>
        <v>3648</v>
      </c>
      <c r="O17" s="51">
        <f>MAX(-Q16*'UK Public Sector Finances'!T17/100,0)</f>
        <v>0</v>
      </c>
      <c r="P17" s="51">
        <f t="shared" si="1"/>
        <v>3648</v>
      </c>
      <c r="Q17" s="51">
        <f t="shared" si="2"/>
        <v>37332.129699891462</v>
      </c>
    </row>
    <row r="18" spans="1:17" x14ac:dyDescent="0.2">
      <c r="A18" s="24" t="s">
        <v>32</v>
      </c>
      <c r="C18" s="19">
        <v>17277</v>
      </c>
      <c r="D18" s="19">
        <v>2929</v>
      </c>
      <c r="E18" s="19">
        <v>20206</v>
      </c>
      <c r="F18" s="19">
        <v>16715</v>
      </c>
      <c r="G18" s="19">
        <v>1449</v>
      </c>
      <c r="H18" s="19">
        <v>18165</v>
      </c>
      <c r="I18" s="19">
        <v>1364</v>
      </c>
      <c r="J18" s="19">
        <v>2126</v>
      </c>
      <c r="K18" s="19">
        <v>86</v>
      </c>
      <c r="L18" s="19">
        <v>2041</v>
      </c>
      <c r="M18" s="51">
        <f>'Interest 1980-91'!E11*1000</f>
        <v>1554</v>
      </c>
      <c r="N18" s="51">
        <f t="shared" si="0"/>
        <v>3595</v>
      </c>
      <c r="O18" s="51">
        <f>MAX(-Q17*'UK Public Sector Finances'!T18/100,0)</f>
        <v>0</v>
      </c>
      <c r="P18" s="51">
        <f t="shared" si="1"/>
        <v>3595</v>
      </c>
      <c r="Q18" s="51">
        <f t="shared" si="2"/>
        <v>40927.129699891462</v>
      </c>
    </row>
    <row r="19" spans="1:17" x14ac:dyDescent="0.2">
      <c r="A19" s="24" t="s">
        <v>33</v>
      </c>
      <c r="C19" s="19">
        <v>18547</v>
      </c>
      <c r="D19" s="19">
        <v>2049</v>
      </c>
      <c r="E19" s="19">
        <v>20597</v>
      </c>
      <c r="F19" s="19">
        <v>18085</v>
      </c>
      <c r="G19" s="19">
        <v>2048</v>
      </c>
      <c r="H19" s="19">
        <v>20133</v>
      </c>
      <c r="I19" s="19">
        <v>1437</v>
      </c>
      <c r="J19" s="19">
        <v>1074</v>
      </c>
      <c r="K19" s="19">
        <v>611</v>
      </c>
      <c r="L19" s="19">
        <v>463</v>
      </c>
      <c r="M19" s="51">
        <f>'Interest 1980-91'!E12*1000</f>
        <v>1579.2000000000003</v>
      </c>
      <c r="N19" s="51">
        <f t="shared" si="0"/>
        <v>2042.2000000000003</v>
      </c>
      <c r="O19" s="51">
        <f>MAX(-Q18*'UK Public Sector Finances'!T19/100,0)</f>
        <v>0</v>
      </c>
      <c r="P19" s="51">
        <f t="shared" si="1"/>
        <v>2042.2000000000003</v>
      </c>
      <c r="Q19" s="51">
        <f t="shared" si="2"/>
        <v>42969.329699891459</v>
      </c>
    </row>
    <row r="20" spans="1:17" x14ac:dyDescent="0.2">
      <c r="A20" s="24" t="s">
        <v>34</v>
      </c>
      <c r="C20" s="19">
        <v>19144</v>
      </c>
      <c r="D20" s="19">
        <v>1629</v>
      </c>
      <c r="E20" s="19">
        <v>20774</v>
      </c>
      <c r="F20" s="19">
        <v>19576</v>
      </c>
      <c r="G20" s="19">
        <v>2153</v>
      </c>
      <c r="H20" s="19">
        <v>21728</v>
      </c>
      <c r="I20" s="19">
        <v>1425</v>
      </c>
      <c r="J20" s="19">
        <v>-227</v>
      </c>
      <c r="K20" s="19">
        <v>728</v>
      </c>
      <c r="L20" s="19">
        <v>-955</v>
      </c>
      <c r="M20" s="51">
        <f>'Interest 1990-2002'!E3*1000</f>
        <v>1440</v>
      </c>
      <c r="N20" s="51">
        <f t="shared" si="0"/>
        <v>485</v>
      </c>
      <c r="O20" s="51">
        <f>MAX(-Q19*'UK Public Sector Finances'!T20/100,0)</f>
        <v>0</v>
      </c>
      <c r="P20" s="51">
        <f t="shared" si="1"/>
        <v>485</v>
      </c>
      <c r="Q20" s="51">
        <f t="shared" si="2"/>
        <v>43454.329699891459</v>
      </c>
    </row>
    <row r="21" spans="1:17" x14ac:dyDescent="0.2">
      <c r="A21" s="24" t="s">
        <v>35</v>
      </c>
      <c r="C21" s="19">
        <v>20817</v>
      </c>
      <c r="D21" s="19">
        <v>644</v>
      </c>
      <c r="E21" s="19">
        <v>21461</v>
      </c>
      <c r="F21" s="19">
        <v>21718</v>
      </c>
      <c r="G21" s="19">
        <v>2330</v>
      </c>
      <c r="H21" s="19">
        <v>24047</v>
      </c>
      <c r="I21" s="19">
        <v>1322</v>
      </c>
      <c r="J21" s="19">
        <v>-1579</v>
      </c>
      <c r="K21" s="19">
        <v>1007</v>
      </c>
      <c r="L21" s="19">
        <v>-2586</v>
      </c>
      <c r="M21" s="51">
        <f>'Interest 1990-2002'!E4*1000</f>
        <v>1526.6666666666665</v>
      </c>
      <c r="N21" s="51">
        <f t="shared" si="0"/>
        <v>-1059.3333333333335</v>
      </c>
      <c r="O21" s="51">
        <f>MAX(-Q20*'UK Public Sector Finances'!T21/100,0)</f>
        <v>0</v>
      </c>
      <c r="P21" s="51">
        <f t="shared" si="1"/>
        <v>-1059.3333333333335</v>
      </c>
      <c r="Q21" s="51">
        <f t="shared" si="2"/>
        <v>42394.996366558124</v>
      </c>
    </row>
    <row r="22" spans="1:17" x14ac:dyDescent="0.2">
      <c r="A22" s="24" t="s">
        <v>36</v>
      </c>
      <c r="C22" s="19">
        <v>20266</v>
      </c>
      <c r="D22" s="19">
        <v>834</v>
      </c>
      <c r="E22" s="19">
        <v>21101</v>
      </c>
      <c r="F22" s="19">
        <v>24217</v>
      </c>
      <c r="G22" s="19">
        <v>2470</v>
      </c>
      <c r="H22" s="19">
        <v>26687</v>
      </c>
      <c r="I22" s="19">
        <v>1331</v>
      </c>
      <c r="J22" s="19">
        <v>-4447</v>
      </c>
      <c r="K22" s="19">
        <v>1139</v>
      </c>
      <c r="L22" s="19">
        <v>-5587</v>
      </c>
      <c r="M22" s="51">
        <f>'Interest 1990-2002'!E5*1000</f>
        <v>1613.3333333333333</v>
      </c>
      <c r="N22" s="51">
        <f t="shared" si="0"/>
        <v>-3973.666666666667</v>
      </c>
      <c r="O22" s="51">
        <f>MAX(-Q21*'UK Public Sector Finances'!T22/100,0)</f>
        <v>0</v>
      </c>
      <c r="P22" s="51">
        <f t="shared" si="1"/>
        <v>-3973.666666666667</v>
      </c>
      <c r="Q22" s="51">
        <f t="shared" si="2"/>
        <v>38421.329699891459</v>
      </c>
    </row>
    <row r="23" spans="1:17" x14ac:dyDescent="0.2">
      <c r="A23" s="24" t="s">
        <v>63</v>
      </c>
      <c r="C23" s="19">
        <v>20870</v>
      </c>
      <c r="D23" s="19">
        <v>926</v>
      </c>
      <c r="E23" s="19">
        <v>21796</v>
      </c>
      <c r="F23" s="19">
        <v>25422</v>
      </c>
      <c r="G23" s="19">
        <v>2259</v>
      </c>
      <c r="H23" s="19">
        <v>27681</v>
      </c>
      <c r="I23" s="19">
        <v>1336</v>
      </c>
      <c r="J23" s="19">
        <v>-4962</v>
      </c>
      <c r="K23" s="19">
        <v>923</v>
      </c>
      <c r="L23" s="19">
        <v>-5885</v>
      </c>
      <c r="M23" s="51">
        <f>'Interest 1990-2002'!E6*1000</f>
        <v>1700</v>
      </c>
      <c r="N23" s="51">
        <f t="shared" si="0"/>
        <v>-4185</v>
      </c>
      <c r="O23" s="51">
        <f>MAX(-Q22*'UK Public Sector Finances'!T23/100,0)</f>
        <v>0</v>
      </c>
      <c r="P23" s="51">
        <f t="shared" si="1"/>
        <v>-4185</v>
      </c>
      <c r="Q23" s="51">
        <f t="shared" si="2"/>
        <v>34236.329699891459</v>
      </c>
    </row>
    <row r="24" spans="1:17" x14ac:dyDescent="0.2">
      <c r="A24" s="24" t="s">
        <v>37</v>
      </c>
      <c r="C24" s="19">
        <v>22951</v>
      </c>
      <c r="D24" s="19">
        <v>1377</v>
      </c>
      <c r="E24" s="19">
        <v>24328</v>
      </c>
      <c r="F24" s="19">
        <v>26634</v>
      </c>
      <c r="G24" s="19">
        <v>2295</v>
      </c>
      <c r="H24" s="19">
        <v>28929</v>
      </c>
      <c r="I24" s="19">
        <v>1368</v>
      </c>
      <c r="J24" s="19">
        <v>-3674</v>
      </c>
      <c r="K24" s="19">
        <v>927</v>
      </c>
      <c r="L24" s="19">
        <v>-4601</v>
      </c>
      <c r="M24" s="51">
        <f>'Interest 1990-2002'!E7*1000</f>
        <v>1900</v>
      </c>
      <c r="N24" s="51">
        <f t="shared" si="0"/>
        <v>-2701</v>
      </c>
      <c r="O24" s="51">
        <f>MAX(-Q23*'UK Public Sector Finances'!T24/100,0)</f>
        <v>0</v>
      </c>
      <c r="P24" s="51">
        <f t="shared" si="1"/>
        <v>-2701</v>
      </c>
      <c r="Q24" s="51">
        <f t="shared" si="2"/>
        <v>31535.329699891459</v>
      </c>
    </row>
    <row r="25" spans="1:17" x14ac:dyDescent="0.2">
      <c r="A25" s="24" t="s">
        <v>64</v>
      </c>
      <c r="C25" s="19">
        <v>24957</v>
      </c>
      <c r="D25" s="19">
        <v>1859</v>
      </c>
      <c r="E25" s="19">
        <v>26816</v>
      </c>
      <c r="F25" s="19">
        <v>27711</v>
      </c>
      <c r="G25" s="19">
        <v>2342</v>
      </c>
      <c r="H25" s="19">
        <v>30053</v>
      </c>
      <c r="I25" s="19">
        <v>1379</v>
      </c>
      <c r="J25" s="19">
        <v>-2275</v>
      </c>
      <c r="K25" s="19">
        <v>963</v>
      </c>
      <c r="L25" s="19">
        <v>-3238</v>
      </c>
      <c r="M25" s="51">
        <f>'Interest 1990-2002'!E8*1000</f>
        <v>2100</v>
      </c>
      <c r="N25" s="51">
        <f t="shared" si="0"/>
        <v>-1138</v>
      </c>
      <c r="O25" s="51">
        <f>MAX(-Q24*'UK Public Sector Finances'!T25/100,0)</f>
        <v>0</v>
      </c>
      <c r="P25" s="51">
        <f t="shared" si="1"/>
        <v>-1138</v>
      </c>
      <c r="Q25" s="51">
        <f t="shared" si="2"/>
        <v>30397.329699891459</v>
      </c>
    </row>
    <row r="26" spans="1:17" x14ac:dyDescent="0.2">
      <c r="A26" s="24" t="s">
        <v>38</v>
      </c>
      <c r="C26" s="19">
        <v>25390</v>
      </c>
      <c r="D26" s="19">
        <v>2695</v>
      </c>
      <c r="E26" s="19">
        <v>28085</v>
      </c>
      <c r="F26" s="19">
        <v>28524</v>
      </c>
      <c r="G26" s="19">
        <v>1805</v>
      </c>
      <c r="H26" s="19">
        <v>30329</v>
      </c>
      <c r="I26" s="19">
        <v>1279</v>
      </c>
      <c r="J26" s="19">
        <v>-1718</v>
      </c>
      <c r="K26" s="19">
        <v>526</v>
      </c>
      <c r="L26" s="19">
        <v>-2245</v>
      </c>
      <c r="M26" s="51">
        <f>'Interest 1990-2002'!E9*1000</f>
        <v>2300</v>
      </c>
      <c r="N26" s="51">
        <f t="shared" si="0"/>
        <v>55</v>
      </c>
      <c r="O26" s="51">
        <f>MAX(-Q25*'UK Public Sector Finances'!T26/100,0)</f>
        <v>0</v>
      </c>
      <c r="P26" s="51">
        <f t="shared" si="1"/>
        <v>55</v>
      </c>
      <c r="Q26" s="51">
        <f t="shared" si="2"/>
        <v>30452.329699891459</v>
      </c>
    </row>
    <row r="27" spans="1:17" x14ac:dyDescent="0.2">
      <c r="A27" s="24" t="s">
        <v>39</v>
      </c>
      <c r="C27" s="19">
        <v>27362</v>
      </c>
      <c r="D27" s="19">
        <v>2483</v>
      </c>
      <c r="E27" s="19">
        <v>29845</v>
      </c>
      <c r="F27" s="19">
        <v>29206</v>
      </c>
      <c r="G27" s="19">
        <v>1709</v>
      </c>
      <c r="H27" s="19">
        <v>30915</v>
      </c>
      <c r="I27" s="19">
        <v>1241</v>
      </c>
      <c r="J27" s="19">
        <v>-602</v>
      </c>
      <c r="K27" s="19">
        <v>468</v>
      </c>
      <c r="L27" s="19">
        <v>-1069</v>
      </c>
      <c r="M27" s="51">
        <f>'Interest 1990-2002'!E10*1000</f>
        <v>2500</v>
      </c>
      <c r="N27" s="51">
        <f t="shared" si="0"/>
        <v>1431</v>
      </c>
      <c r="O27" s="51">
        <f>MAX(-Q26*'UK Public Sector Finances'!T27/100,0)</f>
        <v>0</v>
      </c>
      <c r="P27" s="51">
        <f t="shared" si="1"/>
        <v>1431</v>
      </c>
      <c r="Q27" s="51">
        <f t="shared" si="2"/>
        <v>31883.329699891459</v>
      </c>
    </row>
    <row r="28" spans="1:17" x14ac:dyDescent="0.2">
      <c r="A28" s="24" t="s">
        <v>40</v>
      </c>
      <c r="C28" s="19">
        <v>28561</v>
      </c>
      <c r="D28" s="19">
        <v>1962</v>
      </c>
      <c r="E28" s="19">
        <v>30523</v>
      </c>
      <c r="F28" s="19">
        <v>29913</v>
      </c>
      <c r="G28" s="19">
        <v>1838</v>
      </c>
      <c r="H28" s="19">
        <v>31751</v>
      </c>
      <c r="I28" s="19">
        <v>1236</v>
      </c>
      <c r="J28" s="19">
        <v>-626</v>
      </c>
      <c r="K28" s="19">
        <v>602</v>
      </c>
      <c r="L28" s="19">
        <v>-1228</v>
      </c>
      <c r="M28" s="51">
        <f>'Interest 1990-2002'!E11*1000</f>
        <v>2400</v>
      </c>
      <c r="N28" s="51">
        <f t="shared" si="0"/>
        <v>1172</v>
      </c>
      <c r="O28" s="51">
        <f>MAX(-Q27*'UK Public Sector Finances'!T28/100,0)</f>
        <v>0</v>
      </c>
      <c r="P28" s="51">
        <f t="shared" si="1"/>
        <v>1172</v>
      </c>
      <c r="Q28" s="51">
        <f t="shared" si="2"/>
        <v>33055.329699891459</v>
      </c>
    </row>
    <row r="29" spans="1:17" x14ac:dyDescent="0.2">
      <c r="A29" s="24" t="s">
        <v>41</v>
      </c>
      <c r="C29" s="19">
        <v>29615</v>
      </c>
      <c r="D29" s="19">
        <v>2097</v>
      </c>
      <c r="E29" s="19">
        <v>31712</v>
      </c>
      <c r="F29" s="19">
        <v>31081</v>
      </c>
      <c r="G29" s="19">
        <v>1777</v>
      </c>
      <c r="H29" s="19">
        <v>32858</v>
      </c>
      <c r="I29" s="19">
        <v>1260</v>
      </c>
      <c r="J29" s="19">
        <v>-629</v>
      </c>
      <c r="K29" s="19">
        <v>517</v>
      </c>
      <c r="L29" s="19">
        <v>-1146</v>
      </c>
      <c r="M29" s="51">
        <f>'Interest 1990-2002'!E12*1000</f>
        <v>2100</v>
      </c>
      <c r="N29" s="51">
        <f t="shared" si="0"/>
        <v>954</v>
      </c>
      <c r="O29" s="51">
        <f>MAX(-Q28*'UK Public Sector Finances'!T29/100,0)</f>
        <v>0</v>
      </c>
      <c r="P29" s="51">
        <f t="shared" si="1"/>
        <v>954</v>
      </c>
      <c r="Q29" s="51">
        <f t="shared" si="2"/>
        <v>34009.329699891459</v>
      </c>
    </row>
    <row r="30" spans="1:17" x14ac:dyDescent="0.2">
      <c r="A30" s="24" t="s">
        <v>42</v>
      </c>
      <c r="C30" s="19">
        <v>31082</v>
      </c>
      <c r="D30" s="19">
        <v>3757</v>
      </c>
      <c r="E30" s="19">
        <v>34838</v>
      </c>
      <c r="F30" s="19">
        <v>33030</v>
      </c>
      <c r="G30" s="19">
        <v>-515</v>
      </c>
      <c r="H30" s="19">
        <v>32515</v>
      </c>
      <c r="I30" s="19">
        <v>1291</v>
      </c>
      <c r="J30" s="19">
        <v>518</v>
      </c>
      <c r="K30" s="19">
        <v>-1805</v>
      </c>
      <c r="L30" s="19">
        <v>2323</v>
      </c>
      <c r="M30" s="51">
        <f>'Interest 1990-2002'!E13*1000</f>
        <v>2200</v>
      </c>
      <c r="N30" s="51">
        <f t="shared" si="0"/>
        <v>4523</v>
      </c>
      <c r="O30" s="51">
        <f>MAX(-Q29*'UK Public Sector Finances'!T30/100,0)</f>
        <v>0</v>
      </c>
      <c r="P30" s="51">
        <f t="shared" si="1"/>
        <v>4523</v>
      </c>
      <c r="Q30" s="51">
        <f t="shared" si="2"/>
        <v>38532.329699891459</v>
      </c>
    </row>
    <row r="31" spans="1:17" x14ac:dyDescent="0.2">
      <c r="A31" s="24" t="s">
        <v>43</v>
      </c>
      <c r="C31" s="19">
        <v>31769</v>
      </c>
      <c r="D31" s="19">
        <v>4507</v>
      </c>
      <c r="E31" s="19">
        <v>36275</v>
      </c>
      <c r="F31" s="19">
        <v>34526</v>
      </c>
      <c r="G31" s="19">
        <v>2480</v>
      </c>
      <c r="H31" s="19">
        <v>37005</v>
      </c>
      <c r="I31" s="19">
        <v>1430</v>
      </c>
      <c r="J31" s="19">
        <v>319</v>
      </c>
      <c r="K31" s="19">
        <v>1049</v>
      </c>
      <c r="L31" s="19">
        <v>-730</v>
      </c>
      <c r="M31" s="51">
        <f>'Interest 1990-2002'!E14*1000</f>
        <v>1859</v>
      </c>
      <c r="N31" s="51">
        <f t="shared" si="0"/>
        <v>1129</v>
      </c>
      <c r="O31" s="51">
        <f>MAX(-Q30*'UK Public Sector Finances'!T31/100,0)</f>
        <v>0</v>
      </c>
      <c r="P31" s="51">
        <f t="shared" si="1"/>
        <v>1129</v>
      </c>
      <c r="Q31" s="51">
        <f t="shared" si="2"/>
        <v>39661.329699891459</v>
      </c>
    </row>
    <row r="32" spans="1:17" x14ac:dyDescent="0.2">
      <c r="A32" s="24" t="s">
        <v>44</v>
      </c>
      <c r="C32" s="19">
        <v>32332</v>
      </c>
      <c r="D32" s="19">
        <v>4478</v>
      </c>
      <c r="E32" s="19">
        <v>36810</v>
      </c>
      <c r="F32" s="19">
        <v>37604</v>
      </c>
      <c r="G32" s="19">
        <v>3116</v>
      </c>
      <c r="H32" s="19">
        <v>40720</v>
      </c>
      <c r="I32" s="19">
        <v>1478</v>
      </c>
      <c r="J32" s="19">
        <v>-2272</v>
      </c>
      <c r="K32" s="19">
        <v>1638</v>
      </c>
      <c r="L32" s="19">
        <v>-3910</v>
      </c>
      <c r="M32" s="51">
        <f>'Interest 2002-2007'!B9</f>
        <v>1852</v>
      </c>
      <c r="N32" s="51">
        <f t="shared" si="0"/>
        <v>-2058</v>
      </c>
      <c r="O32" s="51">
        <f>MAX(-Q31*'UK Public Sector Finances'!T32/100,0)</f>
        <v>0</v>
      </c>
      <c r="P32" s="51">
        <f t="shared" si="1"/>
        <v>-2058</v>
      </c>
      <c r="Q32" s="51">
        <f t="shared" si="2"/>
        <v>37603.329699891459</v>
      </c>
    </row>
    <row r="33" spans="1:17" x14ac:dyDescent="0.2">
      <c r="A33" s="24" t="s">
        <v>45</v>
      </c>
      <c r="C33" s="19">
        <v>34575</v>
      </c>
      <c r="D33" s="19">
        <v>3728</v>
      </c>
      <c r="E33" s="19">
        <v>38302</v>
      </c>
      <c r="F33" s="19">
        <v>40680</v>
      </c>
      <c r="G33" s="19">
        <v>3285</v>
      </c>
      <c r="H33" s="19">
        <v>43966</v>
      </c>
      <c r="I33" s="19">
        <v>1505</v>
      </c>
      <c r="J33" s="19">
        <v>-3883</v>
      </c>
      <c r="K33" s="19">
        <v>1780</v>
      </c>
      <c r="L33" s="19">
        <v>-5664</v>
      </c>
      <c r="M33" s="51">
        <f>'Interest 2002-2007'!C9</f>
        <v>1956</v>
      </c>
      <c r="N33" s="51">
        <f t="shared" si="0"/>
        <v>-3708</v>
      </c>
      <c r="O33" s="51">
        <f>MAX(-Q32*'UK Public Sector Finances'!T33/100,0)</f>
        <v>0</v>
      </c>
      <c r="P33" s="51">
        <f t="shared" si="1"/>
        <v>-3708</v>
      </c>
      <c r="Q33" s="51">
        <f t="shared" si="2"/>
        <v>33895.329699891459</v>
      </c>
    </row>
    <row r="34" spans="1:17" x14ac:dyDescent="0.2">
      <c r="A34" s="24" t="s">
        <v>46</v>
      </c>
      <c r="C34" s="19">
        <v>36811</v>
      </c>
      <c r="D34" s="19">
        <v>4541</v>
      </c>
      <c r="E34" s="19">
        <v>41352</v>
      </c>
      <c r="F34" s="19">
        <v>42639</v>
      </c>
      <c r="G34" s="19">
        <v>4027</v>
      </c>
      <c r="H34" s="19">
        <v>46666</v>
      </c>
      <c r="I34" s="19">
        <v>1533</v>
      </c>
      <c r="J34" s="19">
        <v>-2820</v>
      </c>
      <c r="K34" s="19">
        <v>2494</v>
      </c>
      <c r="L34" s="19">
        <v>-5314</v>
      </c>
      <c r="M34" s="51">
        <f>'Interest 2002-2007'!D9</f>
        <v>2114</v>
      </c>
      <c r="N34" s="51">
        <f t="shared" si="0"/>
        <v>-3200</v>
      </c>
      <c r="O34" s="51">
        <f>MAX(-Q33*'UK Public Sector Finances'!T34/100,0)</f>
        <v>0</v>
      </c>
      <c r="P34" s="51">
        <f t="shared" si="1"/>
        <v>-3200</v>
      </c>
      <c r="Q34" s="51">
        <f t="shared" si="2"/>
        <v>30695.329699891459</v>
      </c>
    </row>
    <row r="35" spans="1:17" x14ac:dyDescent="0.2">
      <c r="A35" s="24" t="s">
        <v>47</v>
      </c>
      <c r="C35" s="19">
        <v>39689</v>
      </c>
      <c r="D35" s="19">
        <v>8017</v>
      </c>
      <c r="E35" s="19">
        <v>47706</v>
      </c>
      <c r="F35" s="19">
        <v>45555</v>
      </c>
      <c r="G35" s="19">
        <v>4452</v>
      </c>
      <c r="H35" s="19">
        <v>50007</v>
      </c>
      <c r="I35" s="19">
        <v>1586</v>
      </c>
      <c r="J35" s="19">
        <v>564</v>
      </c>
      <c r="K35" s="19">
        <v>2865</v>
      </c>
      <c r="L35" s="19">
        <v>-2301</v>
      </c>
      <c r="M35" s="51">
        <f>'Interest 2002-2007'!E9</f>
        <v>2261</v>
      </c>
      <c r="N35" s="51">
        <f t="shared" si="0"/>
        <v>-40</v>
      </c>
      <c r="O35" s="51">
        <f>MAX(-Q34*'UK Public Sector Finances'!T35/100,0)</f>
        <v>0</v>
      </c>
      <c r="P35" s="51">
        <f t="shared" si="1"/>
        <v>-40</v>
      </c>
      <c r="Q35" s="51">
        <f t="shared" si="2"/>
        <v>30655.329699891459</v>
      </c>
    </row>
    <row r="36" spans="1:17" x14ac:dyDescent="0.2">
      <c r="A36" s="24" t="s">
        <v>48</v>
      </c>
      <c r="C36" s="19">
        <v>42063</v>
      </c>
      <c r="D36" s="19">
        <v>7504</v>
      </c>
      <c r="E36" s="19">
        <v>49568</v>
      </c>
      <c r="F36" s="19">
        <v>47679</v>
      </c>
      <c r="G36" s="19">
        <v>5183</v>
      </c>
      <c r="H36" s="19">
        <v>52861</v>
      </c>
      <c r="I36" s="19">
        <v>1602</v>
      </c>
      <c r="J36" s="19">
        <v>287</v>
      </c>
      <c r="K36" s="19">
        <v>3581</v>
      </c>
      <c r="L36" s="19">
        <v>-3294</v>
      </c>
      <c r="M36" s="51">
        <f>'Interest 2002-2007'!F9</f>
        <v>2415</v>
      </c>
      <c r="N36" s="51">
        <f t="shared" si="0"/>
        <v>-879</v>
      </c>
      <c r="O36" s="51">
        <f>MAX(-Q35*'UK Public Sector Finances'!T36/100,0)</f>
        <v>0</v>
      </c>
      <c r="P36" s="51">
        <f t="shared" si="1"/>
        <v>-879</v>
      </c>
      <c r="Q36" s="51">
        <f t="shared" si="2"/>
        <v>29776.329699891459</v>
      </c>
    </row>
    <row r="37" spans="1:17" x14ac:dyDescent="0.2">
      <c r="A37" s="24" t="s">
        <v>49</v>
      </c>
      <c r="C37" s="19">
        <v>44815</v>
      </c>
      <c r="D37" s="19">
        <v>7112</v>
      </c>
      <c r="E37" s="19">
        <v>51927</v>
      </c>
      <c r="F37" s="19">
        <v>50696</v>
      </c>
      <c r="G37" s="19">
        <v>5229</v>
      </c>
      <c r="H37" s="19">
        <v>55925</v>
      </c>
      <c r="I37" s="19">
        <v>1684</v>
      </c>
      <c r="J37" s="19">
        <v>-453</v>
      </c>
      <c r="K37" s="19">
        <v>3544</v>
      </c>
      <c r="L37" s="19">
        <v>-3998</v>
      </c>
      <c r="M37" s="51">
        <f>'Interest 2007-2012'!B8</f>
        <v>2666</v>
      </c>
      <c r="N37" s="51">
        <f t="shared" si="0"/>
        <v>-1332</v>
      </c>
      <c r="O37" s="51">
        <f>MAX(-Q36*'UK Public Sector Finances'!T37/100,0)</f>
        <v>0</v>
      </c>
      <c r="P37" s="51">
        <f t="shared" si="1"/>
        <v>-1332</v>
      </c>
      <c r="Q37" s="51">
        <f t="shared" si="2"/>
        <v>28444.329699891459</v>
      </c>
    </row>
    <row r="38" spans="1:17" x14ac:dyDescent="0.2">
      <c r="A38" s="24" t="s">
        <v>50</v>
      </c>
      <c r="C38" s="19">
        <v>43502</v>
      </c>
      <c r="D38" s="19">
        <v>11752</v>
      </c>
      <c r="E38" s="19">
        <v>55254</v>
      </c>
      <c r="F38" s="19">
        <v>52472</v>
      </c>
      <c r="G38" s="19">
        <v>6481</v>
      </c>
      <c r="H38" s="19">
        <v>58953</v>
      </c>
      <c r="I38" s="19">
        <v>1748</v>
      </c>
      <c r="J38" s="19">
        <v>1034</v>
      </c>
      <c r="K38" s="19">
        <v>4732</v>
      </c>
      <c r="L38" s="19">
        <v>-3699</v>
      </c>
      <c r="M38" s="51">
        <f>'Interest 2007-2012'!C8</f>
        <v>2681</v>
      </c>
      <c r="N38" s="51">
        <f t="shared" si="0"/>
        <v>-1018</v>
      </c>
      <c r="O38" s="51">
        <f>MAX(-Q37*'UK Public Sector Finances'!T38/100,0)</f>
        <v>0</v>
      </c>
      <c r="P38" s="51">
        <f t="shared" si="1"/>
        <v>-1018</v>
      </c>
      <c r="Q38" s="51">
        <f t="shared" si="2"/>
        <v>27426.329699891459</v>
      </c>
    </row>
    <row r="39" spans="1:17" x14ac:dyDescent="0.2">
      <c r="A39" s="24" t="s">
        <v>51</v>
      </c>
      <c r="C39" s="19">
        <v>41664</v>
      </c>
      <c r="D39" s="19">
        <v>5909</v>
      </c>
      <c r="E39" s="19">
        <v>47573</v>
      </c>
      <c r="F39" s="19">
        <v>55389</v>
      </c>
      <c r="G39" s="19">
        <v>6660</v>
      </c>
      <c r="H39" s="19">
        <v>62049</v>
      </c>
      <c r="I39" s="19">
        <v>1833</v>
      </c>
      <c r="J39" s="19">
        <v>-9649</v>
      </c>
      <c r="K39" s="19">
        <v>4826</v>
      </c>
      <c r="L39" s="19">
        <v>-14475</v>
      </c>
      <c r="M39" s="51">
        <f>'Interest 2007-2012'!D8</f>
        <v>2614</v>
      </c>
      <c r="N39" s="51">
        <f t="shared" si="0"/>
        <v>-11861</v>
      </c>
      <c r="O39" s="51">
        <f>MAX(-Q38*'UK Public Sector Finances'!T39/100,0)</f>
        <v>0</v>
      </c>
      <c r="P39" s="51">
        <f t="shared" si="1"/>
        <v>-11861</v>
      </c>
      <c r="Q39" s="51">
        <f t="shared" si="2"/>
        <v>15565.329699891459</v>
      </c>
    </row>
    <row r="40" spans="1:17" x14ac:dyDescent="0.2">
      <c r="A40" s="24" t="s">
        <v>52</v>
      </c>
      <c r="C40" s="19">
        <v>44287</v>
      </c>
      <c r="D40" s="19">
        <v>8043</v>
      </c>
      <c r="E40" s="19">
        <v>52330</v>
      </c>
      <c r="F40" s="19">
        <v>58102</v>
      </c>
      <c r="G40" s="19">
        <v>5928</v>
      </c>
      <c r="H40" s="19">
        <v>64030</v>
      </c>
      <c r="I40" s="19">
        <v>1912</v>
      </c>
      <c r="J40" s="19">
        <v>-7684</v>
      </c>
      <c r="K40" s="19">
        <v>4017</v>
      </c>
      <c r="L40" s="19">
        <v>-11700</v>
      </c>
      <c r="M40" s="51">
        <f>'Interest 2007-2012'!E8</f>
        <v>3857</v>
      </c>
      <c r="N40" s="51">
        <f t="shared" si="0"/>
        <v>-7843</v>
      </c>
      <c r="O40" s="51">
        <f>MAX(-Q39*'UK Public Sector Finances'!T40/100,0)</f>
        <v>0</v>
      </c>
      <c r="P40" s="51">
        <f t="shared" si="1"/>
        <v>-7843</v>
      </c>
      <c r="Q40" s="51">
        <f t="shared" si="2"/>
        <v>7722.3296998914593</v>
      </c>
    </row>
    <row r="41" spans="1:17" x14ac:dyDescent="0.2">
      <c r="A41" s="24" t="s">
        <v>62</v>
      </c>
      <c r="C41" s="19">
        <v>46297</v>
      </c>
      <c r="D41" s="19">
        <v>10573</v>
      </c>
      <c r="E41" s="19">
        <v>56871</v>
      </c>
      <c r="F41" s="19">
        <v>58263</v>
      </c>
      <c r="G41" s="19">
        <v>6193</v>
      </c>
      <c r="H41" s="19">
        <v>64457</v>
      </c>
      <c r="I41" s="19">
        <v>2006</v>
      </c>
      <c r="J41" s="19">
        <v>-3398</v>
      </c>
      <c r="K41" s="19">
        <v>4188</v>
      </c>
      <c r="L41" s="19">
        <v>-7586</v>
      </c>
      <c r="M41" s="51">
        <f>'Interest 2007-2012'!F8</f>
        <v>4072</v>
      </c>
      <c r="N41" s="51">
        <f t="shared" si="0"/>
        <v>-3514</v>
      </c>
      <c r="O41" s="51">
        <f>MAX(-Q40*'UK Public Sector Finances'!T41/100,0)</f>
        <v>0</v>
      </c>
      <c r="P41" s="51">
        <f t="shared" si="1"/>
        <v>-3514</v>
      </c>
      <c r="Q41" s="51">
        <f t="shared" si="2"/>
        <v>4208.3296998914593</v>
      </c>
    </row>
    <row r="42" spans="1:17" x14ac:dyDescent="0.2">
      <c r="A42" s="61" t="s">
        <v>125</v>
      </c>
      <c r="B42" s="60"/>
      <c r="C42" s="62"/>
      <c r="D42" s="62"/>
      <c r="E42" s="62">
        <v>53147</v>
      </c>
      <c r="F42" s="62"/>
      <c r="G42" s="62"/>
      <c r="H42" s="62">
        <v>65205</v>
      </c>
      <c r="I42" s="62"/>
      <c r="J42" s="62"/>
      <c r="K42" s="62"/>
      <c r="L42" s="62">
        <f>E42-H42</f>
        <v>-12058</v>
      </c>
      <c r="M42" s="51">
        <f>'Interest 2013'!C4</f>
        <v>4020</v>
      </c>
      <c r="N42" s="51">
        <f t="shared" ref="N42" si="3">L42+M42</f>
        <v>-8038</v>
      </c>
      <c r="O42" s="51">
        <f>MAX(-Q41*'UK Public Sector Finances'!T42/100,0)</f>
        <v>0</v>
      </c>
      <c r="P42" s="51">
        <f t="shared" ref="P42" si="4">N42-O42</f>
        <v>-8038</v>
      </c>
      <c r="Q42" s="51">
        <f t="shared" ref="Q42" si="5">Q41+P42</f>
        <v>-3829.6703001085407</v>
      </c>
    </row>
    <row r="43" spans="1:17" x14ac:dyDescent="0.2">
      <c r="A43" s="21"/>
      <c r="B43" s="2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55">
        <f>SUM(M10:M41)</f>
        <v>63777</v>
      </c>
      <c r="N43" s="55">
        <f>SUM(N10:N41)</f>
        <v>14437</v>
      </c>
      <c r="O43" s="55">
        <f>SUM(O10:O41)</f>
        <v>1979.8703001085348</v>
      </c>
      <c r="P43" s="55">
        <f>SUM(P10:P41)</f>
        <v>12457.129699891469</v>
      </c>
      <c r="Q43" s="75" t="s">
        <v>128</v>
      </c>
    </row>
    <row r="45" spans="1:17" x14ac:dyDescent="0.2">
      <c r="A45" s="12" t="s">
        <v>53</v>
      </c>
    </row>
    <row r="46" spans="1:17" x14ac:dyDescent="0.2">
      <c r="A46" s="60" t="s">
        <v>124</v>
      </c>
      <c r="B46" s="60"/>
      <c r="C46" s="60"/>
    </row>
    <row r="47" spans="1:17" x14ac:dyDescent="0.2">
      <c r="A47" s="12" t="s">
        <v>54</v>
      </c>
    </row>
  </sheetData>
  <mergeCells count="1">
    <mergeCell ref="A2:B5"/>
  </mergeCells>
  <phoneticPr fontId="13" type="noConversion"/>
  <pageMargins left="0.75" right="0.75" top="1" bottom="1" header="0.5" footer="0.5"/>
  <pageSetup paperSize="9" scale="6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opLeftCell="B1" workbookViewId="0">
      <selection activeCell="Q42" sqref="Q42"/>
    </sheetView>
  </sheetViews>
  <sheetFormatPr defaultRowHeight="12.75" x14ac:dyDescent="0.2"/>
  <cols>
    <col min="1" max="1" width="9.28515625" style="12" customWidth="1"/>
    <col min="2" max="2" width="7" style="12" customWidth="1"/>
    <col min="3" max="17" width="11.85546875" style="12" customWidth="1"/>
    <col min="18" max="16384" width="9.140625" style="12"/>
  </cols>
  <sheetData>
    <row r="1" spans="1:17" ht="23.2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x14ac:dyDescent="0.25">
      <c r="A2" s="97" t="s">
        <v>55</v>
      </c>
      <c r="B2" s="97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5"/>
    </row>
    <row r="3" spans="1:17" x14ac:dyDescent="0.2">
      <c r="A3" s="97"/>
      <c r="B3" s="97"/>
      <c r="C3" s="6" t="s">
        <v>1</v>
      </c>
      <c r="D3" s="6" t="s">
        <v>122</v>
      </c>
      <c r="E3" s="6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</row>
    <row r="4" spans="1:17" x14ac:dyDescent="0.2">
      <c r="A4" s="97"/>
      <c r="B4" s="97"/>
      <c r="C4" s="7"/>
      <c r="D4" s="4"/>
      <c r="E4" s="4"/>
      <c r="F4" s="4"/>
      <c r="G4" s="4"/>
      <c r="H4" s="4"/>
      <c r="I4" s="4"/>
      <c r="J4" s="8"/>
      <c r="K4" s="8"/>
      <c r="L4" s="8"/>
      <c r="M4" s="8"/>
      <c r="N4" s="8"/>
      <c r="O4" s="8"/>
      <c r="P4" s="8"/>
      <c r="Q4" s="8"/>
    </row>
    <row r="5" spans="1:17" x14ac:dyDescent="0.2">
      <c r="A5" s="98"/>
      <c r="B5" s="98"/>
      <c r="C5" s="6" t="s">
        <v>2</v>
      </c>
      <c r="D5" s="6"/>
      <c r="F5" s="6"/>
      <c r="G5" s="6"/>
      <c r="H5" s="6"/>
      <c r="I5" s="6"/>
      <c r="J5" s="9"/>
      <c r="K5" s="9"/>
      <c r="L5" s="9"/>
      <c r="M5" s="9"/>
      <c r="N5" s="9"/>
      <c r="O5" s="9"/>
      <c r="P5" s="9"/>
      <c r="Q5" s="9"/>
    </row>
    <row r="6" spans="1:17" ht="15" x14ac:dyDescent="0.25">
      <c r="A6" s="10"/>
      <c r="B6" s="10"/>
      <c r="C6" s="11"/>
      <c r="J6" s="8"/>
      <c r="K6" s="8"/>
      <c r="L6" s="13" t="s">
        <v>3</v>
      </c>
      <c r="M6" s="13"/>
      <c r="N6" s="13"/>
      <c r="O6" s="13"/>
      <c r="P6" s="13"/>
      <c r="Q6" s="13"/>
    </row>
    <row r="7" spans="1:17" ht="51" x14ac:dyDescent="0.2">
      <c r="A7" s="14"/>
      <c r="B7" s="15"/>
      <c r="C7" s="15" t="s">
        <v>4</v>
      </c>
      <c r="D7" s="15" t="s">
        <v>5</v>
      </c>
      <c r="E7" s="15" t="s">
        <v>6</v>
      </c>
      <c r="F7" s="15" t="s">
        <v>7</v>
      </c>
      <c r="G7" s="15" t="s">
        <v>8</v>
      </c>
      <c r="H7" s="15" t="s">
        <v>9</v>
      </c>
      <c r="I7" s="15" t="s">
        <v>10</v>
      </c>
      <c r="J7" s="23" t="s">
        <v>59</v>
      </c>
      <c r="K7" s="15" t="s">
        <v>11</v>
      </c>
      <c r="L7" s="15" t="s">
        <v>12</v>
      </c>
      <c r="M7" s="49" t="s">
        <v>100</v>
      </c>
      <c r="N7" s="49" t="s">
        <v>107</v>
      </c>
      <c r="O7" s="49" t="s">
        <v>109</v>
      </c>
      <c r="P7" s="49" t="s">
        <v>110</v>
      </c>
      <c r="Q7" s="49" t="s">
        <v>108</v>
      </c>
    </row>
    <row r="8" spans="1:17" ht="15" thickBot="1" x14ac:dyDescent="0.25">
      <c r="A8" s="16"/>
      <c r="B8" s="17"/>
      <c r="C8" s="17" t="s">
        <v>13</v>
      </c>
      <c r="D8" s="17" t="s">
        <v>14</v>
      </c>
      <c r="E8" s="17" t="s">
        <v>15</v>
      </c>
      <c r="F8" s="17" t="s">
        <v>16</v>
      </c>
      <c r="G8" s="17" t="s">
        <v>17</v>
      </c>
      <c r="H8" s="17" t="s">
        <v>18</v>
      </c>
      <c r="I8" s="17" t="s">
        <v>19</v>
      </c>
      <c r="J8" s="17" t="s">
        <v>20</v>
      </c>
      <c r="K8" s="17" t="s">
        <v>21</v>
      </c>
      <c r="L8" s="17" t="s">
        <v>22</v>
      </c>
      <c r="M8" s="49"/>
      <c r="N8" s="49"/>
      <c r="O8" s="49"/>
      <c r="P8" s="49"/>
      <c r="Q8" s="49"/>
    </row>
    <row r="9" spans="1:17" x14ac:dyDescent="0.2">
      <c r="A9" s="18" t="s">
        <v>23</v>
      </c>
      <c r="B9" s="4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Q9" s="54">
        <f>0.084*'UK Public Sector Finances'!Q9</f>
        <v>-8248.8000000000011</v>
      </c>
    </row>
    <row r="10" spans="1:17" x14ac:dyDescent="0.2">
      <c r="A10" s="24" t="s">
        <v>24</v>
      </c>
      <c r="C10" s="19">
        <v>8998</v>
      </c>
      <c r="D10" s="19">
        <v>3700</v>
      </c>
      <c r="E10" s="19">
        <v>12698</v>
      </c>
      <c r="F10" s="19">
        <v>9535</v>
      </c>
      <c r="G10" s="19">
        <v>1607</v>
      </c>
      <c r="H10" s="19">
        <v>11142</v>
      </c>
      <c r="I10" s="19">
        <v>1093</v>
      </c>
      <c r="J10" s="19">
        <v>2071</v>
      </c>
      <c r="K10" s="19">
        <v>515</v>
      </c>
      <c r="L10" s="19">
        <v>1556</v>
      </c>
      <c r="M10" s="51">
        <f>'Interest 1980-91'!E3*1000</f>
        <v>1108.8</v>
      </c>
      <c r="N10" s="51">
        <f t="shared" ref="N10:N41" si="0">L10+M10</f>
        <v>2664.8</v>
      </c>
      <c r="O10" s="51">
        <f>MAX(-Q9*'UK Public Sector Finances'!T10/100,-0.04*Q9)</f>
        <v>992.22832772902507</v>
      </c>
      <c r="P10" s="51">
        <f t="shared" ref="P10:P41" si="1">N10-O10</f>
        <v>1672.5716722709751</v>
      </c>
      <c r="Q10" s="51">
        <f t="shared" ref="Q10:Q41" si="2">Q9+P10</f>
        <v>-6576.2283277290262</v>
      </c>
    </row>
    <row r="11" spans="1:17" x14ac:dyDescent="0.2">
      <c r="A11" s="24" t="s">
        <v>25</v>
      </c>
      <c r="C11" s="19">
        <v>10707</v>
      </c>
      <c r="D11" s="19">
        <v>6278</v>
      </c>
      <c r="E11" s="19">
        <v>16984</v>
      </c>
      <c r="F11" s="19">
        <v>10919</v>
      </c>
      <c r="G11" s="19">
        <v>1443</v>
      </c>
      <c r="H11" s="19">
        <v>12362</v>
      </c>
      <c r="I11" s="19">
        <v>1217</v>
      </c>
      <c r="J11" s="19">
        <v>4849</v>
      </c>
      <c r="K11" s="19">
        <v>226</v>
      </c>
      <c r="L11" s="19">
        <v>4622</v>
      </c>
      <c r="M11" s="51">
        <f>'Interest 1980-91'!E4*1000</f>
        <v>1201.2</v>
      </c>
      <c r="N11" s="51">
        <f t="shared" si="0"/>
        <v>5823.2</v>
      </c>
      <c r="O11" s="51">
        <f>MAX(-Q10*'UK Public Sector Finances'!T11/100,-0.04*Q10)</f>
        <v>812.53944396320139</v>
      </c>
      <c r="P11" s="51">
        <f t="shared" si="1"/>
        <v>5010.6605560367989</v>
      </c>
      <c r="Q11" s="51">
        <f t="shared" si="2"/>
        <v>-1565.5677716922273</v>
      </c>
    </row>
    <row r="12" spans="1:17" x14ac:dyDescent="0.2">
      <c r="A12" s="24" t="s">
        <v>26</v>
      </c>
      <c r="C12" s="19">
        <v>11495</v>
      </c>
      <c r="D12" s="19">
        <v>7674</v>
      </c>
      <c r="E12" s="19">
        <v>19169</v>
      </c>
      <c r="F12" s="19">
        <v>11949</v>
      </c>
      <c r="G12" s="19">
        <v>1681</v>
      </c>
      <c r="H12" s="19">
        <v>13629</v>
      </c>
      <c r="I12" s="19">
        <v>1268</v>
      </c>
      <c r="J12" s="19">
        <v>5952</v>
      </c>
      <c r="K12" s="19">
        <v>413</v>
      </c>
      <c r="L12" s="19">
        <v>5540</v>
      </c>
      <c r="M12" s="51">
        <f>'Interest 1980-91'!E5*1000</f>
        <v>1167.6000000000001</v>
      </c>
      <c r="N12" s="51">
        <f t="shared" si="0"/>
        <v>6707.6</v>
      </c>
      <c r="O12" s="51">
        <f>MAX(-Q11*'UK Public Sector Finances'!T12/100,-0.04*Q11)</f>
        <v>175.10252841630827</v>
      </c>
      <c r="P12" s="51">
        <f t="shared" si="1"/>
        <v>6532.4974715836925</v>
      </c>
      <c r="Q12" s="51">
        <f t="shared" si="2"/>
        <v>4966.9296998914651</v>
      </c>
    </row>
    <row r="13" spans="1:17" x14ac:dyDescent="0.2">
      <c r="A13" s="24" t="s">
        <v>27</v>
      </c>
      <c r="C13" s="19">
        <v>11876</v>
      </c>
      <c r="D13" s="19">
        <v>8436</v>
      </c>
      <c r="E13" s="19">
        <v>20312</v>
      </c>
      <c r="F13" s="19">
        <v>12775</v>
      </c>
      <c r="G13" s="19">
        <v>1854</v>
      </c>
      <c r="H13" s="19">
        <v>14629</v>
      </c>
      <c r="I13" s="19">
        <v>1287</v>
      </c>
      <c r="J13" s="19">
        <v>6251</v>
      </c>
      <c r="K13" s="19">
        <v>567</v>
      </c>
      <c r="L13" s="19">
        <v>5683</v>
      </c>
      <c r="M13" s="51">
        <f>'Interest 1980-91'!E6*1000</f>
        <v>1209.5999999999999</v>
      </c>
      <c r="N13" s="51">
        <f t="shared" si="0"/>
        <v>6892.6</v>
      </c>
      <c r="O13" s="51">
        <f>MAX(-Q12*'UK Public Sector Finances'!T13/100,-0.04*Q12)</f>
        <v>-198.67718799565861</v>
      </c>
      <c r="P13" s="51">
        <f t="shared" si="1"/>
        <v>7091.277187995659</v>
      </c>
      <c r="Q13" s="51">
        <f t="shared" si="2"/>
        <v>12058.206887887125</v>
      </c>
    </row>
    <row r="14" spans="1:17" x14ac:dyDescent="0.2">
      <c r="A14" s="24" t="s">
        <v>28</v>
      </c>
      <c r="C14" s="19">
        <v>11924</v>
      </c>
      <c r="D14" s="19">
        <v>11454</v>
      </c>
      <c r="E14" s="19">
        <v>23378</v>
      </c>
      <c r="F14" s="19">
        <v>13807</v>
      </c>
      <c r="G14" s="19">
        <v>1804</v>
      </c>
      <c r="H14" s="19">
        <v>15611</v>
      </c>
      <c r="I14" s="19">
        <v>1236</v>
      </c>
      <c r="J14" s="19">
        <v>8336</v>
      </c>
      <c r="K14" s="19">
        <v>568</v>
      </c>
      <c r="L14" s="19">
        <v>7767</v>
      </c>
      <c r="M14" s="51">
        <f>'Interest 1980-91'!E7*1000</f>
        <v>1344</v>
      </c>
      <c r="N14" s="51">
        <f t="shared" si="0"/>
        <v>9111</v>
      </c>
      <c r="O14" s="51">
        <f>MAX(-Q13*'UK Public Sector Finances'!T14/100,-0.04*Q13)</f>
        <v>-482.32827551548502</v>
      </c>
      <c r="P14" s="51">
        <f t="shared" si="1"/>
        <v>9593.3282755154851</v>
      </c>
      <c r="Q14" s="51">
        <f t="shared" si="2"/>
        <v>21651.535163402608</v>
      </c>
    </row>
    <row r="15" spans="1:17" x14ac:dyDescent="0.2">
      <c r="A15" s="24" t="s">
        <v>29</v>
      </c>
      <c r="C15" s="19">
        <v>13263</v>
      </c>
      <c r="D15" s="19">
        <v>10511</v>
      </c>
      <c r="E15" s="19">
        <v>23774</v>
      </c>
      <c r="F15" s="19">
        <v>14543</v>
      </c>
      <c r="G15" s="19">
        <v>1647</v>
      </c>
      <c r="H15" s="19">
        <v>16189</v>
      </c>
      <c r="I15" s="19">
        <v>1220</v>
      </c>
      <c r="J15" s="19">
        <v>8011</v>
      </c>
      <c r="K15" s="19">
        <v>427</v>
      </c>
      <c r="L15" s="19">
        <v>7585</v>
      </c>
      <c r="M15" s="51">
        <f>'Interest 1980-91'!E8*1000</f>
        <v>1495.2</v>
      </c>
      <c r="N15" s="51">
        <f t="shared" si="0"/>
        <v>9080.2000000000007</v>
      </c>
      <c r="O15" s="51">
        <f>MAX(-Q14*'UK Public Sector Finances'!T15/100,-0.04*Q14)</f>
        <v>-866.0614065361043</v>
      </c>
      <c r="P15" s="51">
        <f t="shared" si="1"/>
        <v>9946.2614065361049</v>
      </c>
      <c r="Q15" s="51">
        <f t="shared" si="2"/>
        <v>31597.796569938713</v>
      </c>
    </row>
    <row r="16" spans="1:17" x14ac:dyDescent="0.2">
      <c r="A16" s="24" t="s">
        <v>30</v>
      </c>
      <c r="C16" s="19">
        <v>14477</v>
      </c>
      <c r="D16" s="19">
        <v>4407</v>
      </c>
      <c r="E16" s="19">
        <v>18884</v>
      </c>
      <c r="F16" s="19">
        <v>15205</v>
      </c>
      <c r="G16" s="19">
        <v>1524</v>
      </c>
      <c r="H16" s="19">
        <v>16729</v>
      </c>
      <c r="I16" s="19">
        <v>1279</v>
      </c>
      <c r="J16" s="19">
        <v>2400</v>
      </c>
      <c r="K16" s="19">
        <v>245</v>
      </c>
      <c r="L16" s="19">
        <v>2155</v>
      </c>
      <c r="M16" s="51">
        <f>'Interest 1980-91'!E9*1000</f>
        <v>1478.4</v>
      </c>
      <c r="N16" s="51">
        <f t="shared" si="0"/>
        <v>3633.4</v>
      </c>
      <c r="O16" s="51">
        <f>MAX(-Q15*'UK Public Sector Finances'!T16/100,-0.04*Q15)</f>
        <v>-1263.9118627975486</v>
      </c>
      <c r="P16" s="51">
        <f t="shared" si="1"/>
        <v>4897.3118627975491</v>
      </c>
      <c r="Q16" s="51">
        <f t="shared" si="2"/>
        <v>36495.108432736262</v>
      </c>
    </row>
    <row r="17" spans="1:17" x14ac:dyDescent="0.2">
      <c r="A17" s="24" t="s">
        <v>31</v>
      </c>
      <c r="C17" s="19">
        <v>15522</v>
      </c>
      <c r="D17" s="19">
        <v>4247</v>
      </c>
      <c r="E17" s="19">
        <v>19769</v>
      </c>
      <c r="F17" s="19">
        <v>16148</v>
      </c>
      <c r="G17" s="19">
        <v>1485</v>
      </c>
      <c r="H17" s="19">
        <v>17634</v>
      </c>
      <c r="I17" s="19">
        <v>1264</v>
      </c>
      <c r="J17" s="19">
        <v>2356</v>
      </c>
      <c r="K17" s="19">
        <v>221</v>
      </c>
      <c r="L17" s="19">
        <v>2136</v>
      </c>
      <c r="M17" s="51">
        <f>'Interest 1980-91'!E10*1000</f>
        <v>1512</v>
      </c>
      <c r="N17" s="51">
        <f t="shared" si="0"/>
        <v>3648</v>
      </c>
      <c r="O17" s="51">
        <f>MAX(-Q16*'UK Public Sector Finances'!T17/100,-0.04*Q16)</f>
        <v>-1459.8043373094506</v>
      </c>
      <c r="P17" s="51">
        <f t="shared" si="1"/>
        <v>5107.8043373094506</v>
      </c>
      <c r="Q17" s="51">
        <f t="shared" si="2"/>
        <v>41602.91277004571</v>
      </c>
    </row>
    <row r="18" spans="1:17" x14ac:dyDescent="0.2">
      <c r="A18" s="24" t="s">
        <v>32</v>
      </c>
      <c r="C18" s="19">
        <v>17277</v>
      </c>
      <c r="D18" s="19">
        <v>2929</v>
      </c>
      <c r="E18" s="19">
        <v>20206</v>
      </c>
      <c r="F18" s="19">
        <v>16715</v>
      </c>
      <c r="G18" s="19">
        <v>1449</v>
      </c>
      <c r="H18" s="19">
        <v>18165</v>
      </c>
      <c r="I18" s="19">
        <v>1364</v>
      </c>
      <c r="J18" s="19">
        <v>2126</v>
      </c>
      <c r="K18" s="19">
        <v>86</v>
      </c>
      <c r="L18" s="19">
        <v>2041</v>
      </c>
      <c r="M18" s="51">
        <f>'Interest 1980-91'!E11*1000</f>
        <v>1554</v>
      </c>
      <c r="N18" s="51">
        <f t="shared" si="0"/>
        <v>3595</v>
      </c>
      <c r="O18" s="51">
        <f>MAX(-Q17*'UK Public Sector Finances'!T18/100,-0.04*Q17)</f>
        <v>-1664.1165108018286</v>
      </c>
      <c r="P18" s="51">
        <f t="shared" si="1"/>
        <v>5259.1165108018286</v>
      </c>
      <c r="Q18" s="51">
        <f t="shared" si="2"/>
        <v>46862.029280847535</v>
      </c>
    </row>
    <row r="19" spans="1:17" x14ac:dyDescent="0.2">
      <c r="A19" s="24" t="s">
        <v>33</v>
      </c>
      <c r="C19" s="19">
        <v>18547</v>
      </c>
      <c r="D19" s="19">
        <v>2049</v>
      </c>
      <c r="E19" s="19">
        <v>20597</v>
      </c>
      <c r="F19" s="19">
        <v>18085</v>
      </c>
      <c r="G19" s="19">
        <v>2048</v>
      </c>
      <c r="H19" s="19">
        <v>20133</v>
      </c>
      <c r="I19" s="19">
        <v>1437</v>
      </c>
      <c r="J19" s="19">
        <v>1074</v>
      </c>
      <c r="K19" s="19">
        <v>611</v>
      </c>
      <c r="L19" s="19">
        <v>463</v>
      </c>
      <c r="M19" s="51">
        <f>'Interest 1980-91'!E12*1000</f>
        <v>1579.2000000000003</v>
      </c>
      <c r="N19" s="51">
        <f t="shared" si="0"/>
        <v>2042.2000000000003</v>
      </c>
      <c r="O19" s="51">
        <f>MAX(-Q18*'UK Public Sector Finances'!T19/100,-0.04*Q18)</f>
        <v>-1874.4811712339015</v>
      </c>
      <c r="P19" s="51">
        <f t="shared" si="1"/>
        <v>3916.6811712339018</v>
      </c>
      <c r="Q19" s="51">
        <f t="shared" si="2"/>
        <v>50778.710452081439</v>
      </c>
    </row>
    <row r="20" spans="1:17" x14ac:dyDescent="0.2">
      <c r="A20" s="24" t="s">
        <v>34</v>
      </c>
      <c r="C20" s="19">
        <v>19144</v>
      </c>
      <c r="D20" s="19">
        <v>1629</v>
      </c>
      <c r="E20" s="19">
        <v>20774</v>
      </c>
      <c r="F20" s="19">
        <v>19576</v>
      </c>
      <c r="G20" s="19">
        <v>2153</v>
      </c>
      <c r="H20" s="19">
        <v>21728</v>
      </c>
      <c r="I20" s="19">
        <v>1425</v>
      </c>
      <c r="J20" s="19">
        <v>-227</v>
      </c>
      <c r="K20" s="19">
        <v>728</v>
      </c>
      <c r="L20" s="19">
        <v>-955</v>
      </c>
      <c r="M20" s="51">
        <f>'Interest 1990-2002'!E3*1000</f>
        <v>1440</v>
      </c>
      <c r="N20" s="51">
        <f t="shared" si="0"/>
        <v>485</v>
      </c>
      <c r="O20" s="51">
        <f>MAX(-Q19*'UK Public Sector Finances'!T20/100,-0.04*Q19)</f>
        <v>-2031.1484180832576</v>
      </c>
      <c r="P20" s="51">
        <f t="shared" si="1"/>
        <v>2516.1484180832576</v>
      </c>
      <c r="Q20" s="51">
        <f t="shared" si="2"/>
        <v>53294.858870164695</v>
      </c>
    </row>
    <row r="21" spans="1:17" x14ac:dyDescent="0.2">
      <c r="A21" s="24" t="s">
        <v>35</v>
      </c>
      <c r="C21" s="19">
        <v>20817</v>
      </c>
      <c r="D21" s="19">
        <v>644</v>
      </c>
      <c r="E21" s="19">
        <v>21461</v>
      </c>
      <c r="F21" s="19">
        <v>21718</v>
      </c>
      <c r="G21" s="19">
        <v>2330</v>
      </c>
      <c r="H21" s="19">
        <v>24047</v>
      </c>
      <c r="I21" s="19">
        <v>1322</v>
      </c>
      <c r="J21" s="19">
        <v>-1579</v>
      </c>
      <c r="K21" s="19">
        <v>1007</v>
      </c>
      <c r="L21" s="19">
        <v>-2586</v>
      </c>
      <c r="M21" s="51">
        <f>'Interest 1990-2002'!E4*1000</f>
        <v>1526.6666666666665</v>
      </c>
      <c r="N21" s="51">
        <f t="shared" si="0"/>
        <v>-1059.3333333333335</v>
      </c>
      <c r="O21" s="51">
        <f>MAX(-Q20*'UK Public Sector Finances'!T21/100,-0.04*Q20)</f>
        <v>-2131.7943548065878</v>
      </c>
      <c r="P21" s="51">
        <f t="shared" si="1"/>
        <v>1072.4610214732543</v>
      </c>
      <c r="Q21" s="51">
        <f t="shared" si="2"/>
        <v>54367.319891637948</v>
      </c>
    </row>
    <row r="22" spans="1:17" x14ac:dyDescent="0.2">
      <c r="A22" s="24" t="s">
        <v>36</v>
      </c>
      <c r="C22" s="19">
        <v>20266</v>
      </c>
      <c r="D22" s="19">
        <v>834</v>
      </c>
      <c r="E22" s="19">
        <v>21101</v>
      </c>
      <c r="F22" s="19">
        <v>24217</v>
      </c>
      <c r="G22" s="19">
        <v>2470</v>
      </c>
      <c r="H22" s="19">
        <v>26687</v>
      </c>
      <c r="I22" s="19">
        <v>1331</v>
      </c>
      <c r="J22" s="19">
        <v>-4447</v>
      </c>
      <c r="K22" s="19">
        <v>1139</v>
      </c>
      <c r="L22" s="19">
        <v>-5587</v>
      </c>
      <c r="M22" s="51">
        <f>'Interest 1990-2002'!E5*1000</f>
        <v>1613.3333333333333</v>
      </c>
      <c r="N22" s="51">
        <f t="shared" si="0"/>
        <v>-3973.666666666667</v>
      </c>
      <c r="O22" s="51">
        <f>MAX(-Q21*'UK Public Sector Finances'!T22/100,-0.04*Q21)</f>
        <v>-2174.6927956655181</v>
      </c>
      <c r="P22" s="51">
        <f t="shared" si="1"/>
        <v>-1798.9738710011488</v>
      </c>
      <c r="Q22" s="51">
        <f t="shared" si="2"/>
        <v>52568.346020636796</v>
      </c>
    </row>
    <row r="23" spans="1:17" x14ac:dyDescent="0.2">
      <c r="A23" s="24" t="s">
        <v>63</v>
      </c>
      <c r="C23" s="19">
        <v>20870</v>
      </c>
      <c r="D23" s="19">
        <v>926</v>
      </c>
      <c r="E23" s="19">
        <v>21796</v>
      </c>
      <c r="F23" s="19">
        <v>25422</v>
      </c>
      <c r="G23" s="19">
        <v>2259</v>
      </c>
      <c r="H23" s="19">
        <v>27681</v>
      </c>
      <c r="I23" s="19">
        <v>1336</v>
      </c>
      <c r="J23" s="19">
        <v>-4962</v>
      </c>
      <c r="K23" s="19">
        <v>923</v>
      </c>
      <c r="L23" s="19">
        <v>-5885</v>
      </c>
      <c r="M23" s="51">
        <f>'Interest 1990-2002'!E6*1000</f>
        <v>1700</v>
      </c>
      <c r="N23" s="51">
        <f t="shared" si="0"/>
        <v>-4185</v>
      </c>
      <c r="O23" s="51">
        <f>MAX(-Q22*'UK Public Sector Finances'!T23/100,-0.04*Q22)</f>
        <v>-2102.7338408254718</v>
      </c>
      <c r="P23" s="51">
        <f t="shared" si="1"/>
        <v>-2082.2661591745282</v>
      </c>
      <c r="Q23" s="51">
        <f t="shared" si="2"/>
        <v>50486.079861462269</v>
      </c>
    </row>
    <row r="24" spans="1:17" x14ac:dyDescent="0.2">
      <c r="A24" s="24" t="s">
        <v>37</v>
      </c>
      <c r="C24" s="19">
        <v>22951</v>
      </c>
      <c r="D24" s="19">
        <v>1377</v>
      </c>
      <c r="E24" s="19">
        <v>24328</v>
      </c>
      <c r="F24" s="19">
        <v>26634</v>
      </c>
      <c r="G24" s="19">
        <v>2295</v>
      </c>
      <c r="H24" s="19">
        <v>28929</v>
      </c>
      <c r="I24" s="19">
        <v>1368</v>
      </c>
      <c r="J24" s="19">
        <v>-3674</v>
      </c>
      <c r="K24" s="19">
        <v>927</v>
      </c>
      <c r="L24" s="19">
        <v>-4601</v>
      </c>
      <c r="M24" s="51">
        <f>'Interest 1990-2002'!E7*1000</f>
        <v>1900</v>
      </c>
      <c r="N24" s="51">
        <f t="shared" si="0"/>
        <v>-2701</v>
      </c>
      <c r="O24" s="51">
        <f>MAX(-Q23*'UK Public Sector Finances'!T24/100,-0.04*Q23)</f>
        <v>-2019.4431944584908</v>
      </c>
      <c r="P24" s="51">
        <f t="shared" si="1"/>
        <v>-681.55680554150922</v>
      </c>
      <c r="Q24" s="51">
        <f t="shared" si="2"/>
        <v>49804.523055920763</v>
      </c>
    </row>
    <row r="25" spans="1:17" x14ac:dyDescent="0.2">
      <c r="A25" s="24" t="s">
        <v>64</v>
      </c>
      <c r="C25" s="19">
        <v>24957</v>
      </c>
      <c r="D25" s="19">
        <v>1859</v>
      </c>
      <c r="E25" s="19">
        <v>26816</v>
      </c>
      <c r="F25" s="19">
        <v>27711</v>
      </c>
      <c r="G25" s="19">
        <v>2342</v>
      </c>
      <c r="H25" s="19">
        <v>30053</v>
      </c>
      <c r="I25" s="19">
        <v>1379</v>
      </c>
      <c r="J25" s="19">
        <v>-2275</v>
      </c>
      <c r="K25" s="19">
        <v>963</v>
      </c>
      <c r="L25" s="19">
        <v>-3238</v>
      </c>
      <c r="M25" s="51">
        <f>'Interest 1990-2002'!E8*1000</f>
        <v>2100</v>
      </c>
      <c r="N25" s="51">
        <f t="shared" si="0"/>
        <v>-1138</v>
      </c>
      <c r="O25" s="51">
        <f>MAX(-Q24*'UK Public Sector Finances'!T25/100,-0.04*Q24)</f>
        <v>-1992.1809222368306</v>
      </c>
      <c r="P25" s="51">
        <f t="shared" si="1"/>
        <v>854.18092223683061</v>
      </c>
      <c r="Q25" s="51">
        <f t="shared" si="2"/>
        <v>50658.703978157595</v>
      </c>
    </row>
    <row r="26" spans="1:17" x14ac:dyDescent="0.2">
      <c r="A26" s="24" t="s">
        <v>38</v>
      </c>
      <c r="C26" s="19">
        <v>25390</v>
      </c>
      <c r="D26" s="19">
        <v>2695</v>
      </c>
      <c r="E26" s="19">
        <v>28085</v>
      </c>
      <c r="F26" s="19">
        <v>28524</v>
      </c>
      <c r="G26" s="19">
        <v>1805</v>
      </c>
      <c r="H26" s="19">
        <v>30329</v>
      </c>
      <c r="I26" s="19">
        <v>1279</v>
      </c>
      <c r="J26" s="19">
        <v>-1718</v>
      </c>
      <c r="K26" s="19">
        <v>526</v>
      </c>
      <c r="L26" s="19">
        <v>-2245</v>
      </c>
      <c r="M26" s="51">
        <f>'Interest 1990-2002'!E9*1000</f>
        <v>2300</v>
      </c>
      <c r="N26" s="51">
        <f t="shared" si="0"/>
        <v>55</v>
      </c>
      <c r="O26" s="51">
        <f>MAX(-Q25*'UK Public Sector Finances'!T26/100,-0.04*Q25)</f>
        <v>-2026.3481591263039</v>
      </c>
      <c r="P26" s="51">
        <f t="shared" si="1"/>
        <v>2081.3481591263039</v>
      </c>
      <c r="Q26" s="51">
        <f t="shared" si="2"/>
        <v>52740.052137283899</v>
      </c>
    </row>
    <row r="27" spans="1:17" x14ac:dyDescent="0.2">
      <c r="A27" s="24" t="s">
        <v>39</v>
      </c>
      <c r="C27" s="19">
        <v>27362</v>
      </c>
      <c r="D27" s="19">
        <v>2483</v>
      </c>
      <c r="E27" s="19">
        <v>29845</v>
      </c>
      <c r="F27" s="19">
        <v>29206</v>
      </c>
      <c r="G27" s="19">
        <v>1709</v>
      </c>
      <c r="H27" s="19">
        <v>30915</v>
      </c>
      <c r="I27" s="19">
        <v>1241</v>
      </c>
      <c r="J27" s="19">
        <v>-602</v>
      </c>
      <c r="K27" s="19">
        <v>468</v>
      </c>
      <c r="L27" s="19">
        <v>-1069</v>
      </c>
      <c r="M27" s="51">
        <f>'Interest 1990-2002'!E10*1000</f>
        <v>2500</v>
      </c>
      <c r="N27" s="51">
        <f t="shared" si="0"/>
        <v>1431</v>
      </c>
      <c r="O27" s="51">
        <f>MAX(-Q26*'UK Public Sector Finances'!T27/100,-0.04*Q26)</f>
        <v>-2109.6020854913559</v>
      </c>
      <c r="P27" s="51">
        <f t="shared" si="1"/>
        <v>3540.6020854913559</v>
      </c>
      <c r="Q27" s="51">
        <f t="shared" si="2"/>
        <v>56280.654222775258</v>
      </c>
    </row>
    <row r="28" spans="1:17" x14ac:dyDescent="0.2">
      <c r="A28" s="24" t="s">
        <v>40</v>
      </c>
      <c r="C28" s="19">
        <v>28561</v>
      </c>
      <c r="D28" s="19">
        <v>1962</v>
      </c>
      <c r="E28" s="19">
        <v>30523</v>
      </c>
      <c r="F28" s="19">
        <v>29913</v>
      </c>
      <c r="G28" s="19">
        <v>1838</v>
      </c>
      <c r="H28" s="19">
        <v>31751</v>
      </c>
      <c r="I28" s="19">
        <v>1236</v>
      </c>
      <c r="J28" s="19">
        <v>-626</v>
      </c>
      <c r="K28" s="19">
        <v>602</v>
      </c>
      <c r="L28" s="19">
        <v>-1228</v>
      </c>
      <c r="M28" s="51">
        <f>'Interest 1990-2002'!E11*1000</f>
        <v>2400</v>
      </c>
      <c r="N28" s="51">
        <f t="shared" si="0"/>
        <v>1172</v>
      </c>
      <c r="O28" s="51">
        <f>MAX(-Q27*'UK Public Sector Finances'!T28/100,-0.04*Q27)</f>
        <v>-2251.2261689110105</v>
      </c>
      <c r="P28" s="51">
        <f t="shared" si="1"/>
        <v>3423.2261689110105</v>
      </c>
      <c r="Q28" s="51">
        <f t="shared" si="2"/>
        <v>59703.880391686267</v>
      </c>
    </row>
    <row r="29" spans="1:17" x14ac:dyDescent="0.2">
      <c r="A29" s="24" t="s">
        <v>41</v>
      </c>
      <c r="C29" s="19">
        <v>29615</v>
      </c>
      <c r="D29" s="19">
        <v>2097</v>
      </c>
      <c r="E29" s="19">
        <v>31712</v>
      </c>
      <c r="F29" s="19">
        <v>31081</v>
      </c>
      <c r="G29" s="19">
        <v>1777</v>
      </c>
      <c r="H29" s="19">
        <v>32858</v>
      </c>
      <c r="I29" s="19">
        <v>1260</v>
      </c>
      <c r="J29" s="19">
        <v>-629</v>
      </c>
      <c r="K29" s="19">
        <v>517</v>
      </c>
      <c r="L29" s="19">
        <v>-1146</v>
      </c>
      <c r="M29" s="51">
        <f>'Interest 1990-2002'!E12*1000</f>
        <v>2100</v>
      </c>
      <c r="N29" s="51">
        <f t="shared" si="0"/>
        <v>954</v>
      </c>
      <c r="O29" s="51">
        <f>MAX(-Q28*'UK Public Sector Finances'!T29/100,-0.04*Q28)</f>
        <v>-2388.1552156674506</v>
      </c>
      <c r="P29" s="51">
        <f t="shared" si="1"/>
        <v>3342.1552156674506</v>
      </c>
      <c r="Q29" s="51">
        <f t="shared" si="2"/>
        <v>63046.035607353719</v>
      </c>
    </row>
    <row r="30" spans="1:17" x14ac:dyDescent="0.2">
      <c r="A30" s="24" t="s">
        <v>42</v>
      </c>
      <c r="C30" s="19">
        <v>31082</v>
      </c>
      <c r="D30" s="19">
        <v>3757</v>
      </c>
      <c r="E30" s="19">
        <v>34838</v>
      </c>
      <c r="F30" s="19">
        <v>33030</v>
      </c>
      <c r="G30" s="19">
        <v>-515</v>
      </c>
      <c r="H30" s="19">
        <v>32515</v>
      </c>
      <c r="I30" s="19">
        <v>1291</v>
      </c>
      <c r="J30" s="19">
        <v>518</v>
      </c>
      <c r="K30" s="19">
        <v>-1805</v>
      </c>
      <c r="L30" s="19">
        <v>2323</v>
      </c>
      <c r="M30" s="51">
        <f>'Interest 1990-2002'!E13*1000</f>
        <v>2200</v>
      </c>
      <c r="N30" s="51">
        <f t="shared" si="0"/>
        <v>4523</v>
      </c>
      <c r="O30" s="51">
        <f>MAX(-Q29*'UK Public Sector Finances'!T30/100,-0.04*Q29)</f>
        <v>-2521.841424294149</v>
      </c>
      <c r="P30" s="51">
        <f t="shared" si="1"/>
        <v>7044.841424294149</v>
      </c>
      <c r="Q30" s="51">
        <f t="shared" si="2"/>
        <v>70090.877031647862</v>
      </c>
    </row>
    <row r="31" spans="1:17" x14ac:dyDescent="0.2">
      <c r="A31" s="24" t="s">
        <v>43</v>
      </c>
      <c r="C31" s="19">
        <v>31769</v>
      </c>
      <c r="D31" s="19">
        <v>4507</v>
      </c>
      <c r="E31" s="19">
        <v>36275</v>
      </c>
      <c r="F31" s="19">
        <v>34526</v>
      </c>
      <c r="G31" s="19">
        <v>2480</v>
      </c>
      <c r="H31" s="19">
        <v>37005</v>
      </c>
      <c r="I31" s="19">
        <v>1430</v>
      </c>
      <c r="J31" s="19">
        <v>319</v>
      </c>
      <c r="K31" s="19">
        <v>1049</v>
      </c>
      <c r="L31" s="19">
        <v>-730</v>
      </c>
      <c r="M31" s="51">
        <f>'Interest 1990-2002'!E14*1000</f>
        <v>1859</v>
      </c>
      <c r="N31" s="51">
        <f t="shared" si="0"/>
        <v>1129</v>
      </c>
      <c r="O31" s="51">
        <f>MAX(-Q30*'UK Public Sector Finances'!T31/100,-0.04*Q30)</f>
        <v>-2803.6350812659143</v>
      </c>
      <c r="P31" s="51">
        <f t="shared" si="1"/>
        <v>3932.6350812659143</v>
      </c>
      <c r="Q31" s="51">
        <f t="shared" si="2"/>
        <v>74023.51211291377</v>
      </c>
    </row>
    <row r="32" spans="1:17" x14ac:dyDescent="0.2">
      <c r="A32" s="24" t="s">
        <v>44</v>
      </c>
      <c r="C32" s="19">
        <v>32332</v>
      </c>
      <c r="D32" s="19">
        <v>4478</v>
      </c>
      <c r="E32" s="19">
        <v>36810</v>
      </c>
      <c r="F32" s="19">
        <v>37604</v>
      </c>
      <c r="G32" s="19">
        <v>3116</v>
      </c>
      <c r="H32" s="19">
        <v>40720</v>
      </c>
      <c r="I32" s="19">
        <v>1478</v>
      </c>
      <c r="J32" s="19">
        <v>-2272</v>
      </c>
      <c r="K32" s="19">
        <v>1638</v>
      </c>
      <c r="L32" s="19">
        <v>-3910</v>
      </c>
      <c r="M32" s="51">
        <f>'Interest 2002-2007'!B9</f>
        <v>1852</v>
      </c>
      <c r="N32" s="51">
        <f t="shared" si="0"/>
        <v>-2058</v>
      </c>
      <c r="O32" s="51">
        <f>MAX(-Q31*'UK Public Sector Finances'!T32/100,-0.04*Q31)</f>
        <v>-2960.9404845165509</v>
      </c>
      <c r="P32" s="51">
        <f t="shared" si="1"/>
        <v>902.9404845165509</v>
      </c>
      <c r="Q32" s="51">
        <f t="shared" si="2"/>
        <v>74926.452597430325</v>
      </c>
    </row>
    <row r="33" spans="1:17" x14ac:dyDescent="0.2">
      <c r="A33" s="24" t="s">
        <v>45</v>
      </c>
      <c r="C33" s="19">
        <v>34575</v>
      </c>
      <c r="D33" s="19">
        <v>3728</v>
      </c>
      <c r="E33" s="19">
        <v>38302</v>
      </c>
      <c r="F33" s="19">
        <v>40680</v>
      </c>
      <c r="G33" s="19">
        <v>3285</v>
      </c>
      <c r="H33" s="19">
        <v>43966</v>
      </c>
      <c r="I33" s="19">
        <v>1505</v>
      </c>
      <c r="J33" s="19">
        <v>-3883</v>
      </c>
      <c r="K33" s="19">
        <v>1780</v>
      </c>
      <c r="L33" s="19">
        <v>-5664</v>
      </c>
      <c r="M33" s="51">
        <f>'Interest 2002-2007'!C9</f>
        <v>1956</v>
      </c>
      <c r="N33" s="51">
        <f t="shared" si="0"/>
        <v>-3708</v>
      </c>
      <c r="O33" s="51">
        <f>MAX(-Q32*'UK Public Sector Finances'!T33/100,-0.04*Q32)</f>
        <v>-2997.0581038972132</v>
      </c>
      <c r="P33" s="51">
        <f t="shared" si="1"/>
        <v>-710.94189610278681</v>
      </c>
      <c r="Q33" s="51">
        <f t="shared" si="2"/>
        <v>74215.510701327541</v>
      </c>
    </row>
    <row r="34" spans="1:17" x14ac:dyDescent="0.2">
      <c r="A34" s="24" t="s">
        <v>46</v>
      </c>
      <c r="C34" s="19">
        <v>36811</v>
      </c>
      <c r="D34" s="19">
        <v>4541</v>
      </c>
      <c r="E34" s="19">
        <v>41352</v>
      </c>
      <c r="F34" s="19">
        <v>42639</v>
      </c>
      <c r="G34" s="19">
        <v>4027</v>
      </c>
      <c r="H34" s="19">
        <v>46666</v>
      </c>
      <c r="I34" s="19">
        <v>1533</v>
      </c>
      <c r="J34" s="19">
        <v>-2820</v>
      </c>
      <c r="K34" s="19">
        <v>2494</v>
      </c>
      <c r="L34" s="19">
        <v>-5314</v>
      </c>
      <c r="M34" s="51">
        <f>'Interest 2002-2007'!D9</f>
        <v>2114</v>
      </c>
      <c r="N34" s="51">
        <f t="shared" si="0"/>
        <v>-3200</v>
      </c>
      <c r="O34" s="51">
        <f>MAX(-Q33*'UK Public Sector Finances'!T34/100,-0.04*Q33)</f>
        <v>-2968.6204280531015</v>
      </c>
      <c r="P34" s="51">
        <f t="shared" si="1"/>
        <v>-231.37957194689852</v>
      </c>
      <c r="Q34" s="51">
        <f t="shared" si="2"/>
        <v>73984.131129380636</v>
      </c>
    </row>
    <row r="35" spans="1:17" x14ac:dyDescent="0.2">
      <c r="A35" s="24" t="s">
        <v>47</v>
      </c>
      <c r="C35" s="19">
        <v>39689</v>
      </c>
      <c r="D35" s="19">
        <v>8017</v>
      </c>
      <c r="E35" s="19">
        <v>47706</v>
      </c>
      <c r="F35" s="19">
        <v>45555</v>
      </c>
      <c r="G35" s="19">
        <v>4452</v>
      </c>
      <c r="H35" s="19">
        <v>50007</v>
      </c>
      <c r="I35" s="19">
        <v>1586</v>
      </c>
      <c r="J35" s="19">
        <v>564</v>
      </c>
      <c r="K35" s="19">
        <v>2865</v>
      </c>
      <c r="L35" s="19">
        <v>-2301</v>
      </c>
      <c r="M35" s="51">
        <f>'Interest 2002-2007'!E9</f>
        <v>2261</v>
      </c>
      <c r="N35" s="51">
        <f t="shared" si="0"/>
        <v>-40</v>
      </c>
      <c r="O35" s="51">
        <f>MAX(-Q34*'UK Public Sector Finances'!T35/100,-0.04*Q34)</f>
        <v>-2959.3652451752255</v>
      </c>
      <c r="P35" s="51">
        <f t="shared" si="1"/>
        <v>2919.3652451752255</v>
      </c>
      <c r="Q35" s="51">
        <f t="shared" si="2"/>
        <v>76903.496374555863</v>
      </c>
    </row>
    <row r="36" spans="1:17" x14ac:dyDescent="0.2">
      <c r="A36" s="24" t="s">
        <v>48</v>
      </c>
      <c r="C36" s="19">
        <v>42063</v>
      </c>
      <c r="D36" s="19">
        <v>7504</v>
      </c>
      <c r="E36" s="19">
        <v>49568</v>
      </c>
      <c r="F36" s="19">
        <v>47679</v>
      </c>
      <c r="G36" s="19">
        <v>5183</v>
      </c>
      <c r="H36" s="19">
        <v>52861</v>
      </c>
      <c r="I36" s="19">
        <v>1602</v>
      </c>
      <c r="J36" s="19">
        <v>287</v>
      </c>
      <c r="K36" s="19">
        <v>3581</v>
      </c>
      <c r="L36" s="19">
        <v>-3294</v>
      </c>
      <c r="M36" s="51">
        <f>'Interest 2002-2007'!F9</f>
        <v>2415</v>
      </c>
      <c r="N36" s="51">
        <f t="shared" si="0"/>
        <v>-879</v>
      </c>
      <c r="O36" s="51">
        <f>MAX(-Q35*'UK Public Sector Finances'!T36/100,-0.04*Q35)</f>
        <v>-3076.1398549822347</v>
      </c>
      <c r="P36" s="51">
        <f t="shared" si="1"/>
        <v>2197.1398549822347</v>
      </c>
      <c r="Q36" s="51">
        <f t="shared" si="2"/>
        <v>79100.636229538097</v>
      </c>
    </row>
    <row r="37" spans="1:17" x14ac:dyDescent="0.2">
      <c r="A37" s="24" t="s">
        <v>49</v>
      </c>
      <c r="C37" s="19">
        <v>44815</v>
      </c>
      <c r="D37" s="19">
        <v>7112</v>
      </c>
      <c r="E37" s="19">
        <v>51927</v>
      </c>
      <c r="F37" s="19">
        <v>50696</v>
      </c>
      <c r="G37" s="19">
        <v>5229</v>
      </c>
      <c r="H37" s="19">
        <v>55925</v>
      </c>
      <c r="I37" s="19">
        <v>1684</v>
      </c>
      <c r="J37" s="19">
        <v>-453</v>
      </c>
      <c r="K37" s="19">
        <v>3544</v>
      </c>
      <c r="L37" s="19">
        <v>-3998</v>
      </c>
      <c r="M37" s="51">
        <f>'Interest 2007-2012'!B8</f>
        <v>2666</v>
      </c>
      <c r="N37" s="51">
        <f t="shared" si="0"/>
        <v>-1332</v>
      </c>
      <c r="O37" s="51">
        <f>MAX(-Q36*'UK Public Sector Finances'!T37/100,-0.04*Q36)</f>
        <v>-3164.025449181524</v>
      </c>
      <c r="P37" s="51">
        <f t="shared" si="1"/>
        <v>1832.025449181524</v>
      </c>
      <c r="Q37" s="51">
        <f t="shared" si="2"/>
        <v>80932.661678719625</v>
      </c>
    </row>
    <row r="38" spans="1:17" x14ac:dyDescent="0.2">
      <c r="A38" s="24" t="s">
        <v>50</v>
      </c>
      <c r="C38" s="19">
        <v>43502</v>
      </c>
      <c r="D38" s="19">
        <v>11752</v>
      </c>
      <c r="E38" s="19">
        <v>55254</v>
      </c>
      <c r="F38" s="19">
        <v>52472</v>
      </c>
      <c r="G38" s="19">
        <v>6481</v>
      </c>
      <c r="H38" s="19">
        <v>58953</v>
      </c>
      <c r="I38" s="19">
        <v>1748</v>
      </c>
      <c r="J38" s="19">
        <v>1034</v>
      </c>
      <c r="K38" s="19">
        <v>4732</v>
      </c>
      <c r="L38" s="19">
        <v>-3699</v>
      </c>
      <c r="M38" s="51">
        <f>'Interest 2007-2012'!C8</f>
        <v>2681</v>
      </c>
      <c r="N38" s="51">
        <f t="shared" si="0"/>
        <v>-1018</v>
      </c>
      <c r="O38" s="51">
        <f>MAX(-Q37*'UK Public Sector Finances'!T38/100,-0.04*Q37)</f>
        <v>-3237.306467148785</v>
      </c>
      <c r="P38" s="51">
        <f t="shared" si="1"/>
        <v>2219.306467148785</v>
      </c>
      <c r="Q38" s="51">
        <f t="shared" si="2"/>
        <v>83151.968145868406</v>
      </c>
    </row>
    <row r="39" spans="1:17" x14ac:dyDescent="0.2">
      <c r="A39" s="24" t="s">
        <v>51</v>
      </c>
      <c r="C39" s="19">
        <v>41664</v>
      </c>
      <c r="D39" s="19">
        <v>5909</v>
      </c>
      <c r="E39" s="19">
        <v>47573</v>
      </c>
      <c r="F39" s="19">
        <v>55389</v>
      </c>
      <c r="G39" s="19">
        <v>6660</v>
      </c>
      <c r="H39" s="19">
        <v>62049</v>
      </c>
      <c r="I39" s="19">
        <v>1833</v>
      </c>
      <c r="J39" s="19">
        <v>-9649</v>
      </c>
      <c r="K39" s="19">
        <v>4826</v>
      </c>
      <c r="L39" s="19">
        <v>-14475</v>
      </c>
      <c r="M39" s="51">
        <f>'Interest 2007-2012'!D8</f>
        <v>2614</v>
      </c>
      <c r="N39" s="51">
        <f t="shared" si="0"/>
        <v>-11861</v>
      </c>
      <c r="O39" s="51">
        <f>MAX(-Q38*'UK Public Sector Finances'!T39/100,-0.04*Q38)</f>
        <v>-3214.292355559749</v>
      </c>
      <c r="P39" s="51">
        <f t="shared" si="1"/>
        <v>-8646.7076444402519</v>
      </c>
      <c r="Q39" s="51">
        <f t="shared" si="2"/>
        <v>74505.260501428158</v>
      </c>
    </row>
    <row r="40" spans="1:17" x14ac:dyDescent="0.2">
      <c r="A40" s="24" t="s">
        <v>52</v>
      </c>
      <c r="C40" s="19">
        <v>44287</v>
      </c>
      <c r="D40" s="19">
        <v>8043</v>
      </c>
      <c r="E40" s="19">
        <v>52330</v>
      </c>
      <c r="F40" s="19">
        <v>58102</v>
      </c>
      <c r="G40" s="19">
        <v>5928</v>
      </c>
      <c r="H40" s="19">
        <v>64030</v>
      </c>
      <c r="I40" s="19">
        <v>1912</v>
      </c>
      <c r="J40" s="19">
        <v>-7684</v>
      </c>
      <c r="K40" s="19">
        <v>4017</v>
      </c>
      <c r="L40" s="19">
        <v>-11700</v>
      </c>
      <c r="M40" s="51">
        <f>'Interest 2007-2012'!E8</f>
        <v>3857</v>
      </c>
      <c r="N40" s="51">
        <f t="shared" si="0"/>
        <v>-7843</v>
      </c>
      <c r="O40" s="51">
        <f>MAX(-Q39*'UK Public Sector Finances'!T40/100,-0.04*Q39)</f>
        <v>-2980.2104200571262</v>
      </c>
      <c r="P40" s="51">
        <f t="shared" si="1"/>
        <v>-4862.7895799428734</v>
      </c>
      <c r="Q40" s="51">
        <f t="shared" si="2"/>
        <v>69642.470921485277</v>
      </c>
    </row>
    <row r="41" spans="1:17" x14ac:dyDescent="0.2">
      <c r="A41" s="24" t="s">
        <v>62</v>
      </c>
      <c r="C41" s="19">
        <v>46297</v>
      </c>
      <c r="D41" s="19">
        <v>10573</v>
      </c>
      <c r="E41" s="19">
        <v>56871</v>
      </c>
      <c r="F41" s="19">
        <v>58263</v>
      </c>
      <c r="G41" s="19">
        <v>6193</v>
      </c>
      <c r="H41" s="19">
        <v>64457</v>
      </c>
      <c r="I41" s="19">
        <v>2006</v>
      </c>
      <c r="J41" s="19">
        <v>-3398</v>
      </c>
      <c r="K41" s="19">
        <v>4188</v>
      </c>
      <c r="L41" s="19">
        <v>-7586</v>
      </c>
      <c r="M41" s="51">
        <f>'Interest 2007-2012'!F8</f>
        <v>4072</v>
      </c>
      <c r="N41" s="51">
        <f t="shared" si="0"/>
        <v>-3514</v>
      </c>
      <c r="O41" s="51">
        <f>MAX(-Q40*'UK Public Sector Finances'!T41/100,-0.04*Q40)</f>
        <v>-2785.6988368594111</v>
      </c>
      <c r="P41" s="51">
        <f t="shared" si="1"/>
        <v>-728.30116314058887</v>
      </c>
      <c r="Q41" s="51">
        <f t="shared" si="2"/>
        <v>68914.169758344695</v>
      </c>
    </row>
    <row r="42" spans="1:17" x14ac:dyDescent="0.2">
      <c r="A42" s="61" t="s">
        <v>125</v>
      </c>
      <c r="B42" s="60"/>
      <c r="C42" s="62"/>
      <c r="D42" s="62"/>
      <c r="E42" s="62">
        <v>53147</v>
      </c>
      <c r="F42" s="62"/>
      <c r="G42" s="62"/>
      <c r="H42" s="62">
        <v>65205</v>
      </c>
      <c r="I42" s="62"/>
      <c r="J42" s="62"/>
      <c r="K42" s="62"/>
      <c r="L42" s="62">
        <f>E42-H42</f>
        <v>-12058</v>
      </c>
      <c r="M42" s="51">
        <f>'Interest 2013'!C4</f>
        <v>4020</v>
      </c>
      <c r="N42" s="51">
        <f t="shared" ref="N42" si="3">L42+M42</f>
        <v>-8038</v>
      </c>
      <c r="O42" s="51">
        <f>MAX(-Q41*'UK Public Sector Finances'!T42/100,-0.04*Q41)</f>
        <v>-2756.566790333788</v>
      </c>
      <c r="P42" s="51">
        <f t="shared" ref="P42" si="4">N42-O42</f>
        <v>-5281.433209666212</v>
      </c>
      <c r="Q42" s="51">
        <f t="shared" ref="Q42" si="5">Q41+P42</f>
        <v>63632.736548678484</v>
      </c>
    </row>
    <row r="43" spans="1:17" x14ac:dyDescent="0.2">
      <c r="A43" s="21"/>
      <c r="B43" s="2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55">
        <f>SUM(M10:M41)</f>
        <v>63777</v>
      </c>
      <c r="N43" s="55">
        <f>SUM(N10:N41)</f>
        <v>14437</v>
      </c>
      <c r="O43" s="55">
        <f>SUM(O10:O41)</f>
        <v>-62725.969758344705</v>
      </c>
      <c r="P43" s="55">
        <f>SUM(P10:P41)</f>
        <v>77162.969758344712</v>
      </c>
      <c r="Q43" s="75" t="s">
        <v>128</v>
      </c>
    </row>
    <row r="45" spans="1:17" x14ac:dyDescent="0.2">
      <c r="A45" s="12" t="s">
        <v>53</v>
      </c>
    </row>
    <row r="46" spans="1:17" x14ac:dyDescent="0.2">
      <c r="A46" s="60" t="s">
        <v>124</v>
      </c>
      <c r="B46" s="60"/>
      <c r="C46" s="60"/>
    </row>
    <row r="47" spans="1:17" x14ac:dyDescent="0.2">
      <c r="A47" s="12" t="s">
        <v>54</v>
      </c>
    </row>
  </sheetData>
  <mergeCells count="1">
    <mergeCell ref="A2:B5"/>
  </mergeCells>
  <phoneticPr fontId="12" type="noConversion"/>
  <pageMargins left="0.75" right="0.75" top="1" bottom="1" header="0.5" footer="0.5"/>
  <pageSetup paperSize="9" scale="68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opLeftCell="C20" workbookViewId="0">
      <selection activeCell="P42" sqref="P42"/>
    </sheetView>
  </sheetViews>
  <sheetFormatPr defaultRowHeight="12.75" x14ac:dyDescent="0.2"/>
  <cols>
    <col min="1" max="1" width="9.28515625" style="12" customWidth="1"/>
    <col min="2" max="2" width="7" style="12" customWidth="1"/>
    <col min="3" max="17" width="11.85546875" style="12" customWidth="1"/>
    <col min="18" max="16384" width="9.140625" style="12"/>
  </cols>
  <sheetData>
    <row r="1" spans="1:17" ht="23.2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x14ac:dyDescent="0.25">
      <c r="A2" s="97" t="s">
        <v>55</v>
      </c>
      <c r="B2" s="97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5"/>
    </row>
    <row r="3" spans="1:17" x14ac:dyDescent="0.2">
      <c r="A3" s="97"/>
      <c r="B3" s="97"/>
      <c r="C3" s="6" t="s">
        <v>1</v>
      </c>
      <c r="D3" s="6" t="s">
        <v>120</v>
      </c>
      <c r="E3" s="6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</row>
    <row r="4" spans="1:17" x14ac:dyDescent="0.2">
      <c r="A4" s="97"/>
      <c r="B4" s="97"/>
      <c r="C4" s="7"/>
      <c r="D4" s="4"/>
      <c r="E4" s="4"/>
      <c r="F4" s="4"/>
      <c r="G4" s="4"/>
      <c r="H4" s="4"/>
      <c r="I4" s="4"/>
      <c r="J4" s="8"/>
      <c r="K4" s="8"/>
      <c r="L4" s="8"/>
      <c r="M4" s="8"/>
      <c r="N4" s="8"/>
      <c r="O4" s="8"/>
      <c r="P4" s="8"/>
      <c r="Q4" s="8"/>
    </row>
    <row r="5" spans="1:17" x14ac:dyDescent="0.2">
      <c r="A5" s="98"/>
      <c r="B5" s="98"/>
      <c r="C5" s="6" t="s">
        <v>2</v>
      </c>
      <c r="D5" s="6"/>
      <c r="F5" s="6"/>
      <c r="G5" s="6"/>
      <c r="H5" s="6"/>
      <c r="I5" s="6"/>
      <c r="J5" s="9"/>
      <c r="K5" s="9"/>
      <c r="L5" s="9"/>
      <c r="M5" s="9"/>
      <c r="N5" s="9"/>
      <c r="O5" s="9"/>
      <c r="P5" s="9"/>
      <c r="Q5" s="9"/>
    </row>
    <row r="6" spans="1:17" ht="15" x14ac:dyDescent="0.25">
      <c r="A6" s="10"/>
      <c r="B6" s="10"/>
      <c r="C6" s="11"/>
      <c r="J6" s="8"/>
      <c r="K6" s="8"/>
      <c r="L6" s="13" t="s">
        <v>3</v>
      </c>
      <c r="M6" s="13"/>
      <c r="N6" s="13"/>
      <c r="O6" s="13"/>
      <c r="P6" s="13"/>
      <c r="Q6" s="13"/>
    </row>
    <row r="7" spans="1:17" ht="51" x14ac:dyDescent="0.2">
      <c r="A7" s="14"/>
      <c r="B7" s="15"/>
      <c r="C7" s="15" t="s">
        <v>4</v>
      </c>
      <c r="D7" s="15" t="s">
        <v>5</v>
      </c>
      <c r="E7" s="15" t="s">
        <v>6</v>
      </c>
      <c r="F7" s="15" t="s">
        <v>7</v>
      </c>
      <c r="G7" s="15" t="s">
        <v>8</v>
      </c>
      <c r="H7" s="15" t="s">
        <v>9</v>
      </c>
      <c r="I7" s="15" t="s">
        <v>10</v>
      </c>
      <c r="J7" s="23" t="s">
        <v>59</v>
      </c>
      <c r="K7" s="15" t="s">
        <v>11</v>
      </c>
      <c r="L7" s="15" t="s">
        <v>12</v>
      </c>
      <c r="M7" s="49" t="s">
        <v>100</v>
      </c>
      <c r="N7" s="49" t="s">
        <v>107</v>
      </c>
      <c r="O7" s="49" t="s">
        <v>109</v>
      </c>
      <c r="P7" s="49" t="s">
        <v>110</v>
      </c>
      <c r="Q7" s="49" t="s">
        <v>108</v>
      </c>
    </row>
    <row r="8" spans="1:17" ht="15" thickBot="1" x14ac:dyDescent="0.25">
      <c r="A8" s="16"/>
      <c r="B8" s="17"/>
      <c r="C8" s="17" t="s">
        <v>13</v>
      </c>
      <c r="D8" s="17" t="s">
        <v>14</v>
      </c>
      <c r="E8" s="17" t="s">
        <v>15</v>
      </c>
      <c r="F8" s="17" t="s">
        <v>16</v>
      </c>
      <c r="G8" s="17" t="s">
        <v>17</v>
      </c>
      <c r="H8" s="17" t="s">
        <v>18</v>
      </c>
      <c r="I8" s="17" t="s">
        <v>19</v>
      </c>
      <c r="J8" s="17" t="s">
        <v>20</v>
      </c>
      <c r="K8" s="17" t="s">
        <v>21</v>
      </c>
      <c r="L8" s="17" t="s">
        <v>22</v>
      </c>
      <c r="M8" s="49"/>
      <c r="N8" s="49"/>
      <c r="O8" s="49"/>
      <c r="P8" s="49"/>
      <c r="Q8" s="49"/>
    </row>
    <row r="9" spans="1:17" ht="51" x14ac:dyDescent="0.2">
      <c r="A9" s="18" t="s">
        <v>23</v>
      </c>
      <c r="B9" s="4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58" t="s">
        <v>119</v>
      </c>
      <c r="Q9" s="54">
        <f>0.084*'UK Public Sector Finances'!Q9</f>
        <v>-8248.8000000000011</v>
      </c>
    </row>
    <row r="10" spans="1:17" x14ac:dyDescent="0.2">
      <c r="A10" s="24" t="s">
        <v>24</v>
      </c>
      <c r="C10" s="19">
        <v>8998</v>
      </c>
      <c r="D10" s="19">
        <v>3700</v>
      </c>
      <c r="E10" s="19">
        <v>12698</v>
      </c>
      <c r="F10" s="19">
        <v>9535</v>
      </c>
      <c r="G10" s="19">
        <v>1607</v>
      </c>
      <c r="H10" s="19">
        <v>11142</v>
      </c>
      <c r="I10" s="19">
        <v>1093</v>
      </c>
      <c r="J10" s="19">
        <v>2071</v>
      </c>
      <c r="K10" s="19">
        <v>515</v>
      </c>
      <c r="L10" s="19">
        <v>1556</v>
      </c>
      <c r="M10" s="51">
        <f>'Interest 1980-91'!E3*1000</f>
        <v>1108.8</v>
      </c>
      <c r="N10" s="51">
        <f t="shared" ref="N10:N41" si="0">L10+M10</f>
        <v>2664.8</v>
      </c>
      <c r="O10" s="51">
        <f>-Q9*'UK Public Sector Finances'!T10/100</f>
        <v>992.22832772902507</v>
      </c>
      <c r="P10" s="51">
        <f t="shared" ref="P10:P41" si="1">N10-O10</f>
        <v>1672.5716722709751</v>
      </c>
      <c r="Q10" s="51">
        <f t="shared" ref="Q10:Q41" si="2">Q9+P10</f>
        <v>-6576.2283277290262</v>
      </c>
    </row>
    <row r="11" spans="1:17" x14ac:dyDescent="0.2">
      <c r="A11" s="24" t="s">
        <v>25</v>
      </c>
      <c r="C11" s="19">
        <v>10707</v>
      </c>
      <c r="D11" s="19">
        <v>6278</v>
      </c>
      <c r="E11" s="19">
        <v>16984</v>
      </c>
      <c r="F11" s="19">
        <v>10919</v>
      </c>
      <c r="G11" s="19">
        <v>1443</v>
      </c>
      <c r="H11" s="19">
        <v>12362</v>
      </c>
      <c r="I11" s="19">
        <v>1217</v>
      </c>
      <c r="J11" s="19">
        <v>4849</v>
      </c>
      <c r="K11" s="19">
        <v>226</v>
      </c>
      <c r="L11" s="19">
        <v>4622</v>
      </c>
      <c r="M11" s="51">
        <f>'Interest 1980-91'!E4*1000</f>
        <v>1201.2</v>
      </c>
      <c r="N11" s="51">
        <f t="shared" si="0"/>
        <v>5823.2</v>
      </c>
      <c r="O11" s="51">
        <f>-Q10*'UK Public Sector Finances'!T11/100</f>
        <v>812.53944396320139</v>
      </c>
      <c r="P11" s="51">
        <f t="shared" si="1"/>
        <v>5010.6605560367989</v>
      </c>
      <c r="Q11" s="51">
        <f t="shared" si="2"/>
        <v>-1565.5677716922273</v>
      </c>
    </row>
    <row r="12" spans="1:17" x14ac:dyDescent="0.2">
      <c r="A12" s="24" t="s">
        <v>26</v>
      </c>
      <c r="C12" s="19">
        <v>11495</v>
      </c>
      <c r="D12" s="19">
        <v>7674</v>
      </c>
      <c r="E12" s="19">
        <v>19169</v>
      </c>
      <c r="F12" s="19">
        <v>11949</v>
      </c>
      <c r="G12" s="19">
        <v>1681</v>
      </c>
      <c r="H12" s="19">
        <v>13629</v>
      </c>
      <c r="I12" s="19">
        <v>1268</v>
      </c>
      <c r="J12" s="19">
        <v>5952</v>
      </c>
      <c r="K12" s="19">
        <v>413</v>
      </c>
      <c r="L12" s="19">
        <v>5540</v>
      </c>
      <c r="M12" s="51">
        <f>'Interest 1980-91'!E5*1000</f>
        <v>1167.6000000000001</v>
      </c>
      <c r="N12" s="51">
        <f t="shared" si="0"/>
        <v>6707.6</v>
      </c>
      <c r="O12" s="51">
        <f>-Q11*'UK Public Sector Finances'!T12/100</f>
        <v>175.10252841630827</v>
      </c>
      <c r="P12" s="51">
        <f t="shared" si="1"/>
        <v>6532.4974715836925</v>
      </c>
      <c r="Q12" s="51">
        <f t="shared" si="2"/>
        <v>4966.9296998914651</v>
      </c>
    </row>
    <row r="13" spans="1:17" x14ac:dyDescent="0.2">
      <c r="A13" s="24" t="s">
        <v>27</v>
      </c>
      <c r="C13" s="19">
        <v>11876</v>
      </c>
      <c r="D13" s="19">
        <v>8436</v>
      </c>
      <c r="E13" s="19">
        <v>20312</v>
      </c>
      <c r="F13" s="19">
        <v>12775</v>
      </c>
      <c r="G13" s="19">
        <v>1854</v>
      </c>
      <c r="H13" s="19">
        <v>14629</v>
      </c>
      <c r="I13" s="19">
        <v>1287</v>
      </c>
      <c r="J13" s="19">
        <v>6251</v>
      </c>
      <c r="K13" s="19">
        <v>567</v>
      </c>
      <c r="L13" s="19">
        <v>5683</v>
      </c>
      <c r="M13" s="51">
        <f>'Interest 1980-91'!E6*1000</f>
        <v>1209.5999999999999</v>
      </c>
      <c r="N13" s="51">
        <f t="shared" si="0"/>
        <v>6892.6</v>
      </c>
      <c r="O13" s="51">
        <f>-Q12*'UK Public Sector Finances'!T13/100</f>
        <v>-525.87540293978407</v>
      </c>
      <c r="P13" s="51">
        <f t="shared" si="1"/>
        <v>7418.4754029397845</v>
      </c>
      <c r="Q13" s="51">
        <f t="shared" si="2"/>
        <v>12385.40510283125</v>
      </c>
    </row>
    <row r="14" spans="1:17" x14ac:dyDescent="0.2">
      <c r="A14" s="24" t="s">
        <v>28</v>
      </c>
      <c r="C14" s="19">
        <v>11924</v>
      </c>
      <c r="D14" s="19">
        <v>11454</v>
      </c>
      <c r="E14" s="19">
        <v>23378</v>
      </c>
      <c r="F14" s="19">
        <v>13807</v>
      </c>
      <c r="G14" s="19">
        <v>1804</v>
      </c>
      <c r="H14" s="19">
        <v>15611</v>
      </c>
      <c r="I14" s="19">
        <v>1236</v>
      </c>
      <c r="J14" s="19">
        <v>8336</v>
      </c>
      <c r="K14" s="19">
        <v>568</v>
      </c>
      <c r="L14" s="19">
        <v>7767</v>
      </c>
      <c r="M14" s="51">
        <f>'Interest 1980-91'!E7*1000</f>
        <v>1344</v>
      </c>
      <c r="N14" s="51">
        <f t="shared" si="0"/>
        <v>9111</v>
      </c>
      <c r="O14" s="51">
        <f>-Q13*'UK Public Sector Finances'!T14/100</f>
        <v>-1336.6506694184384</v>
      </c>
      <c r="P14" s="51">
        <f t="shared" si="1"/>
        <v>10447.650669418439</v>
      </c>
      <c r="Q14" s="51">
        <f t="shared" si="2"/>
        <v>22833.055772249689</v>
      </c>
    </row>
    <row r="15" spans="1:17" x14ac:dyDescent="0.2">
      <c r="A15" s="24" t="s">
        <v>29</v>
      </c>
      <c r="C15" s="19">
        <v>13263</v>
      </c>
      <c r="D15" s="19">
        <v>10511</v>
      </c>
      <c r="E15" s="19">
        <v>23774</v>
      </c>
      <c r="F15" s="19">
        <v>14543</v>
      </c>
      <c r="G15" s="19">
        <v>1647</v>
      </c>
      <c r="H15" s="19">
        <v>16189</v>
      </c>
      <c r="I15" s="19">
        <v>1220</v>
      </c>
      <c r="J15" s="19">
        <v>8011</v>
      </c>
      <c r="K15" s="19">
        <v>427</v>
      </c>
      <c r="L15" s="19">
        <v>7585</v>
      </c>
      <c r="M15" s="51">
        <f>'Interest 1980-91'!E8*1000</f>
        <v>1495.2</v>
      </c>
      <c r="N15" s="51">
        <f t="shared" si="0"/>
        <v>9080.2000000000007</v>
      </c>
      <c r="O15" s="51">
        <f>-Q14*'UK Public Sector Finances'!T15/100</f>
        <v>-2588.9302473838247</v>
      </c>
      <c r="P15" s="51">
        <f t="shared" si="1"/>
        <v>11669.130247383826</v>
      </c>
      <c r="Q15" s="51">
        <f t="shared" si="2"/>
        <v>34502.186019633518</v>
      </c>
    </row>
    <row r="16" spans="1:17" x14ac:dyDescent="0.2">
      <c r="A16" s="24" t="s">
        <v>30</v>
      </c>
      <c r="C16" s="19">
        <v>14477</v>
      </c>
      <c r="D16" s="19">
        <v>4407</v>
      </c>
      <c r="E16" s="19">
        <v>18884</v>
      </c>
      <c r="F16" s="19">
        <v>15205</v>
      </c>
      <c r="G16" s="19">
        <v>1524</v>
      </c>
      <c r="H16" s="19">
        <v>16729</v>
      </c>
      <c r="I16" s="19">
        <v>1279</v>
      </c>
      <c r="J16" s="19">
        <v>2400</v>
      </c>
      <c r="K16" s="19">
        <v>245</v>
      </c>
      <c r="L16" s="19">
        <v>2155</v>
      </c>
      <c r="M16" s="51">
        <f>'Interest 1980-91'!E9*1000</f>
        <v>1478.4</v>
      </c>
      <c r="N16" s="51">
        <f t="shared" si="0"/>
        <v>3633.4</v>
      </c>
      <c r="O16" s="51">
        <f>-Q15*'UK Public Sector Finances'!T16/100</f>
        <v>-3679.0068398143044</v>
      </c>
      <c r="P16" s="51">
        <f t="shared" si="1"/>
        <v>7312.4068398143045</v>
      </c>
      <c r="Q16" s="51">
        <f t="shared" si="2"/>
        <v>41814.592859447825</v>
      </c>
    </row>
    <row r="17" spans="1:17" x14ac:dyDescent="0.2">
      <c r="A17" s="24" t="s">
        <v>31</v>
      </c>
      <c r="C17" s="19">
        <v>15522</v>
      </c>
      <c r="D17" s="19">
        <v>4247</v>
      </c>
      <c r="E17" s="19">
        <v>19769</v>
      </c>
      <c r="F17" s="19">
        <v>16148</v>
      </c>
      <c r="G17" s="19">
        <v>1485</v>
      </c>
      <c r="H17" s="19">
        <v>17634</v>
      </c>
      <c r="I17" s="19">
        <v>1264</v>
      </c>
      <c r="J17" s="19">
        <v>2356</v>
      </c>
      <c r="K17" s="19">
        <v>221</v>
      </c>
      <c r="L17" s="19">
        <v>2136</v>
      </c>
      <c r="M17" s="51">
        <f>'Interest 1980-91'!E10*1000</f>
        <v>1512</v>
      </c>
      <c r="N17" s="51">
        <f t="shared" si="0"/>
        <v>3648</v>
      </c>
      <c r="O17" s="51">
        <f>-Q16*'UK Public Sector Finances'!T17/100</f>
        <v>-4441.9290712034044</v>
      </c>
      <c r="P17" s="51">
        <f t="shared" si="1"/>
        <v>8089.9290712034044</v>
      </c>
      <c r="Q17" s="51">
        <f t="shared" si="2"/>
        <v>49904.52193065123</v>
      </c>
    </row>
    <row r="18" spans="1:17" x14ac:dyDescent="0.2">
      <c r="A18" s="24" t="s">
        <v>32</v>
      </c>
      <c r="C18" s="19">
        <v>17277</v>
      </c>
      <c r="D18" s="19">
        <v>2929</v>
      </c>
      <c r="E18" s="19">
        <v>20206</v>
      </c>
      <c r="F18" s="19">
        <v>16715</v>
      </c>
      <c r="G18" s="19">
        <v>1449</v>
      </c>
      <c r="H18" s="19">
        <v>18165</v>
      </c>
      <c r="I18" s="19">
        <v>1364</v>
      </c>
      <c r="J18" s="19">
        <v>2126</v>
      </c>
      <c r="K18" s="19">
        <v>86</v>
      </c>
      <c r="L18" s="19">
        <v>2041</v>
      </c>
      <c r="M18" s="51">
        <f>'Interest 1980-91'!E11*1000</f>
        <v>1554</v>
      </c>
      <c r="N18" s="51">
        <f t="shared" si="0"/>
        <v>3595</v>
      </c>
      <c r="O18" s="51">
        <f>-Q17*'UK Public Sector Finances'!T18/100</f>
        <v>-5448.5742023491266</v>
      </c>
      <c r="P18" s="51">
        <f t="shared" si="1"/>
        <v>9043.5742023491257</v>
      </c>
      <c r="Q18" s="51">
        <f t="shared" si="2"/>
        <v>58948.096133000356</v>
      </c>
    </row>
    <row r="19" spans="1:17" x14ac:dyDescent="0.2">
      <c r="A19" s="24" t="s">
        <v>33</v>
      </c>
      <c r="C19" s="19">
        <v>18547</v>
      </c>
      <c r="D19" s="19">
        <v>2049</v>
      </c>
      <c r="E19" s="19">
        <v>20597</v>
      </c>
      <c r="F19" s="19">
        <v>18085</v>
      </c>
      <c r="G19" s="19">
        <v>2048</v>
      </c>
      <c r="H19" s="19">
        <v>20133</v>
      </c>
      <c r="I19" s="19">
        <v>1437</v>
      </c>
      <c r="J19" s="19">
        <v>1074</v>
      </c>
      <c r="K19" s="19">
        <v>611</v>
      </c>
      <c r="L19" s="19">
        <v>463</v>
      </c>
      <c r="M19" s="51">
        <f>'Interest 1980-91'!E12*1000</f>
        <v>1579.2000000000003</v>
      </c>
      <c r="N19" s="51">
        <f t="shared" si="0"/>
        <v>2042.2000000000003</v>
      </c>
      <c r="O19" s="51">
        <f>-Q18*'UK Public Sector Finances'!T19/100</f>
        <v>-6796.7115434883544</v>
      </c>
      <c r="P19" s="51">
        <f t="shared" si="1"/>
        <v>8838.9115434883552</v>
      </c>
      <c r="Q19" s="51">
        <f t="shared" si="2"/>
        <v>67787.007676488705</v>
      </c>
    </row>
    <row r="20" spans="1:17" x14ac:dyDescent="0.2">
      <c r="A20" s="24" t="s">
        <v>34</v>
      </c>
      <c r="C20" s="19">
        <v>19144</v>
      </c>
      <c r="D20" s="19">
        <v>1629</v>
      </c>
      <c r="E20" s="19">
        <v>20774</v>
      </c>
      <c r="F20" s="19">
        <v>19576</v>
      </c>
      <c r="G20" s="19">
        <v>2153</v>
      </c>
      <c r="H20" s="19">
        <v>21728</v>
      </c>
      <c r="I20" s="19">
        <v>1425</v>
      </c>
      <c r="J20" s="19">
        <v>-227</v>
      </c>
      <c r="K20" s="19">
        <v>728</v>
      </c>
      <c r="L20" s="19">
        <v>-955</v>
      </c>
      <c r="M20" s="51">
        <f>'Interest 1990-2002'!E3*1000</f>
        <v>1440</v>
      </c>
      <c r="N20" s="51">
        <f t="shared" si="0"/>
        <v>485</v>
      </c>
      <c r="O20" s="51">
        <f>-Q19*'UK Public Sector Finances'!T20/100</f>
        <v>-7089.9305390019836</v>
      </c>
      <c r="P20" s="51">
        <f t="shared" si="1"/>
        <v>7574.9305390019836</v>
      </c>
      <c r="Q20" s="51">
        <f t="shared" si="2"/>
        <v>75361.938215490693</v>
      </c>
    </row>
    <row r="21" spans="1:17" x14ac:dyDescent="0.2">
      <c r="A21" s="24" t="s">
        <v>35</v>
      </c>
      <c r="C21" s="19">
        <v>20817</v>
      </c>
      <c r="D21" s="19">
        <v>644</v>
      </c>
      <c r="E21" s="19">
        <v>21461</v>
      </c>
      <c r="F21" s="19">
        <v>21718</v>
      </c>
      <c r="G21" s="19">
        <v>2330</v>
      </c>
      <c r="H21" s="19">
        <v>24047</v>
      </c>
      <c r="I21" s="19">
        <v>1322</v>
      </c>
      <c r="J21" s="19">
        <v>-1579</v>
      </c>
      <c r="K21" s="19">
        <v>1007</v>
      </c>
      <c r="L21" s="19">
        <v>-2586</v>
      </c>
      <c r="M21" s="51">
        <f>'Interest 1990-2002'!E4*1000</f>
        <v>1526.6666666666665</v>
      </c>
      <c r="N21" s="51">
        <f t="shared" si="0"/>
        <v>-1059.3333333333335</v>
      </c>
      <c r="O21" s="51">
        <f>-Q20*'UK Public Sector Finances'!T21/100</f>
        <v>-7166.2791996573624</v>
      </c>
      <c r="P21" s="51">
        <f t="shared" si="1"/>
        <v>6106.9458663240293</v>
      </c>
      <c r="Q21" s="51">
        <f t="shared" si="2"/>
        <v>81468.884081814729</v>
      </c>
    </row>
    <row r="22" spans="1:17" x14ac:dyDescent="0.2">
      <c r="A22" s="24" t="s">
        <v>36</v>
      </c>
      <c r="C22" s="19">
        <v>20266</v>
      </c>
      <c r="D22" s="19">
        <v>834</v>
      </c>
      <c r="E22" s="19">
        <v>21101</v>
      </c>
      <c r="F22" s="19">
        <v>24217</v>
      </c>
      <c r="G22" s="19">
        <v>2470</v>
      </c>
      <c r="H22" s="19">
        <v>26687</v>
      </c>
      <c r="I22" s="19">
        <v>1331</v>
      </c>
      <c r="J22" s="19">
        <v>-4447</v>
      </c>
      <c r="K22" s="19">
        <v>1139</v>
      </c>
      <c r="L22" s="19">
        <v>-5587</v>
      </c>
      <c r="M22" s="51">
        <f>'Interest 1990-2002'!E5*1000</f>
        <v>1613.3333333333333</v>
      </c>
      <c r="N22" s="51">
        <f t="shared" si="0"/>
        <v>-3973.666666666667</v>
      </c>
      <c r="O22" s="51">
        <f>-Q21*'UK Public Sector Finances'!T22/100</f>
        <v>-6412.2196727867758</v>
      </c>
      <c r="P22" s="51">
        <f t="shared" si="1"/>
        <v>2438.5530061201089</v>
      </c>
      <c r="Q22" s="51">
        <f t="shared" si="2"/>
        <v>83907.437087934843</v>
      </c>
    </row>
    <row r="23" spans="1:17" x14ac:dyDescent="0.2">
      <c r="A23" s="24" t="s">
        <v>63</v>
      </c>
      <c r="C23" s="19">
        <v>20870</v>
      </c>
      <c r="D23" s="19">
        <v>926</v>
      </c>
      <c r="E23" s="19">
        <v>21796</v>
      </c>
      <c r="F23" s="19">
        <v>25422</v>
      </c>
      <c r="G23" s="19">
        <v>2259</v>
      </c>
      <c r="H23" s="19">
        <v>27681</v>
      </c>
      <c r="I23" s="19">
        <v>1336</v>
      </c>
      <c r="J23" s="19">
        <v>-4962</v>
      </c>
      <c r="K23" s="19">
        <v>923</v>
      </c>
      <c r="L23" s="19">
        <v>-5885</v>
      </c>
      <c r="M23" s="51">
        <f>'Interest 1990-2002'!E6*1000</f>
        <v>1700</v>
      </c>
      <c r="N23" s="51">
        <f t="shared" si="0"/>
        <v>-4185</v>
      </c>
      <c r="O23" s="51">
        <f>-Q22*'UK Public Sector Finances'!T23/100</f>
        <v>-5594.1399247470326</v>
      </c>
      <c r="P23" s="51">
        <f t="shared" si="1"/>
        <v>1409.1399247470326</v>
      </c>
      <c r="Q23" s="51">
        <f t="shared" si="2"/>
        <v>85316.577012681868</v>
      </c>
    </row>
    <row r="24" spans="1:17" x14ac:dyDescent="0.2">
      <c r="A24" s="24" t="s">
        <v>37</v>
      </c>
      <c r="C24" s="19">
        <v>22951</v>
      </c>
      <c r="D24" s="19">
        <v>1377</v>
      </c>
      <c r="E24" s="19">
        <v>24328</v>
      </c>
      <c r="F24" s="19">
        <v>26634</v>
      </c>
      <c r="G24" s="19">
        <v>2295</v>
      </c>
      <c r="H24" s="19">
        <v>28929</v>
      </c>
      <c r="I24" s="19">
        <v>1368</v>
      </c>
      <c r="J24" s="19">
        <v>-3674</v>
      </c>
      <c r="K24" s="19">
        <v>927</v>
      </c>
      <c r="L24" s="19">
        <v>-4601</v>
      </c>
      <c r="M24" s="51">
        <f>'Interest 1990-2002'!E7*1000</f>
        <v>1900</v>
      </c>
      <c r="N24" s="51">
        <f t="shared" si="0"/>
        <v>-2701</v>
      </c>
      <c r="O24" s="51">
        <f>-Q23*'UK Public Sector Finances'!T24/100</f>
        <v>-5666.3598290067566</v>
      </c>
      <c r="P24" s="51">
        <f t="shared" si="1"/>
        <v>2965.3598290067566</v>
      </c>
      <c r="Q24" s="51">
        <f t="shared" si="2"/>
        <v>88281.936841688628</v>
      </c>
    </row>
    <row r="25" spans="1:17" x14ac:dyDescent="0.2">
      <c r="A25" s="24" t="s">
        <v>64</v>
      </c>
      <c r="C25" s="19">
        <v>24957</v>
      </c>
      <c r="D25" s="19">
        <v>1859</v>
      </c>
      <c r="E25" s="19">
        <v>26816</v>
      </c>
      <c r="F25" s="19">
        <v>27711</v>
      </c>
      <c r="G25" s="19">
        <v>2342</v>
      </c>
      <c r="H25" s="19">
        <v>30053</v>
      </c>
      <c r="I25" s="19">
        <v>1379</v>
      </c>
      <c r="J25" s="19">
        <v>-2275</v>
      </c>
      <c r="K25" s="19">
        <v>963</v>
      </c>
      <c r="L25" s="19">
        <v>-3238</v>
      </c>
      <c r="M25" s="51">
        <f>'Interest 1990-2002'!E8*1000</f>
        <v>2100</v>
      </c>
      <c r="N25" s="51">
        <f t="shared" si="0"/>
        <v>-1138</v>
      </c>
      <c r="O25" s="51">
        <f>-Q24*'UK Public Sector Finances'!T25/100</f>
        <v>-6030.4011373142093</v>
      </c>
      <c r="P25" s="51">
        <f t="shared" si="1"/>
        <v>4892.4011373142093</v>
      </c>
      <c r="Q25" s="51">
        <f t="shared" si="2"/>
        <v>93174.337979002841</v>
      </c>
    </row>
    <row r="26" spans="1:17" x14ac:dyDescent="0.2">
      <c r="A26" s="24" t="s">
        <v>38</v>
      </c>
      <c r="C26" s="19">
        <v>25390</v>
      </c>
      <c r="D26" s="19">
        <v>2695</v>
      </c>
      <c r="E26" s="19">
        <v>28085</v>
      </c>
      <c r="F26" s="19">
        <v>28524</v>
      </c>
      <c r="G26" s="19">
        <v>1805</v>
      </c>
      <c r="H26" s="19">
        <v>30329</v>
      </c>
      <c r="I26" s="19">
        <v>1279</v>
      </c>
      <c r="J26" s="19">
        <v>-1718</v>
      </c>
      <c r="K26" s="19">
        <v>526</v>
      </c>
      <c r="L26" s="19">
        <v>-2245</v>
      </c>
      <c r="M26" s="51">
        <f>'Interest 1990-2002'!E9*1000</f>
        <v>2300</v>
      </c>
      <c r="N26" s="51">
        <f t="shared" si="0"/>
        <v>55</v>
      </c>
      <c r="O26" s="51">
        <f>-Q25*'UK Public Sector Finances'!T26/100</f>
        <v>-6304.9484099006222</v>
      </c>
      <c r="P26" s="51">
        <f t="shared" si="1"/>
        <v>6359.9484099006222</v>
      </c>
      <c r="Q26" s="51">
        <f t="shared" si="2"/>
        <v>99534.286388903463</v>
      </c>
    </row>
    <row r="27" spans="1:17" x14ac:dyDescent="0.2">
      <c r="A27" s="24" t="s">
        <v>39</v>
      </c>
      <c r="C27" s="19">
        <v>27362</v>
      </c>
      <c r="D27" s="19">
        <v>2483</v>
      </c>
      <c r="E27" s="19">
        <v>29845</v>
      </c>
      <c r="F27" s="19">
        <v>29206</v>
      </c>
      <c r="G27" s="19">
        <v>1709</v>
      </c>
      <c r="H27" s="19">
        <v>30915</v>
      </c>
      <c r="I27" s="19">
        <v>1241</v>
      </c>
      <c r="J27" s="19">
        <v>-602</v>
      </c>
      <c r="K27" s="19">
        <v>468</v>
      </c>
      <c r="L27" s="19">
        <v>-1069</v>
      </c>
      <c r="M27" s="51">
        <f>'Interest 1990-2002'!E10*1000</f>
        <v>2500</v>
      </c>
      <c r="N27" s="51">
        <f t="shared" si="0"/>
        <v>1431</v>
      </c>
      <c r="O27" s="51">
        <f>-Q26*'UK Public Sector Finances'!T27/100</f>
        <v>-7411.4879187852293</v>
      </c>
      <c r="P27" s="51">
        <f t="shared" si="1"/>
        <v>8842.4879187852293</v>
      </c>
      <c r="Q27" s="51">
        <f t="shared" si="2"/>
        <v>108376.7743076887</v>
      </c>
    </row>
    <row r="28" spans="1:17" x14ac:dyDescent="0.2">
      <c r="A28" s="24" t="s">
        <v>40</v>
      </c>
      <c r="C28" s="19">
        <v>28561</v>
      </c>
      <c r="D28" s="19">
        <v>1962</v>
      </c>
      <c r="E28" s="19">
        <v>30523</v>
      </c>
      <c r="F28" s="19">
        <v>29913</v>
      </c>
      <c r="G28" s="19">
        <v>1838</v>
      </c>
      <c r="H28" s="19">
        <v>31751</v>
      </c>
      <c r="I28" s="19">
        <v>1236</v>
      </c>
      <c r="J28" s="19">
        <v>-626</v>
      </c>
      <c r="K28" s="19">
        <v>602</v>
      </c>
      <c r="L28" s="19">
        <v>-1228</v>
      </c>
      <c r="M28" s="51">
        <f>'Interest 1990-2002'!E11*1000</f>
        <v>2400</v>
      </c>
      <c r="N28" s="51">
        <f t="shared" si="0"/>
        <v>1172</v>
      </c>
      <c r="O28" s="51">
        <f>-Q27*'UK Public Sector Finances'!T28/100</f>
        <v>-7852.5427966299294</v>
      </c>
      <c r="P28" s="51">
        <f t="shared" si="1"/>
        <v>9024.5427966299285</v>
      </c>
      <c r="Q28" s="51">
        <f t="shared" si="2"/>
        <v>117401.31710431863</v>
      </c>
    </row>
    <row r="29" spans="1:17" x14ac:dyDescent="0.2">
      <c r="A29" s="24" t="s">
        <v>41</v>
      </c>
      <c r="C29" s="19">
        <v>29615</v>
      </c>
      <c r="D29" s="19">
        <v>2097</v>
      </c>
      <c r="E29" s="19">
        <v>31712</v>
      </c>
      <c r="F29" s="19">
        <v>31081</v>
      </c>
      <c r="G29" s="19">
        <v>1777</v>
      </c>
      <c r="H29" s="19">
        <v>32858</v>
      </c>
      <c r="I29" s="19">
        <v>1260</v>
      </c>
      <c r="J29" s="19">
        <v>-629</v>
      </c>
      <c r="K29" s="19">
        <v>517</v>
      </c>
      <c r="L29" s="19">
        <v>-1146</v>
      </c>
      <c r="M29" s="51">
        <f>'Interest 1990-2002'!E12*1000</f>
        <v>2100</v>
      </c>
      <c r="N29" s="51">
        <f t="shared" si="0"/>
        <v>954</v>
      </c>
      <c r="O29" s="51">
        <f>-Q28*'UK Public Sector Finances'!T29/100</f>
        <v>-7412.0939563065804</v>
      </c>
      <c r="P29" s="51">
        <f t="shared" si="1"/>
        <v>8366.0939563065804</v>
      </c>
      <c r="Q29" s="51">
        <f t="shared" si="2"/>
        <v>125767.41106062521</v>
      </c>
    </row>
    <row r="30" spans="1:17" x14ac:dyDescent="0.2">
      <c r="A30" s="24" t="s">
        <v>42</v>
      </c>
      <c r="C30" s="19">
        <v>31082</v>
      </c>
      <c r="D30" s="19">
        <v>3757</v>
      </c>
      <c r="E30" s="19">
        <v>34838</v>
      </c>
      <c r="F30" s="19">
        <v>33030</v>
      </c>
      <c r="G30" s="19">
        <v>-515</v>
      </c>
      <c r="H30" s="19">
        <v>32515</v>
      </c>
      <c r="I30" s="19">
        <v>1291</v>
      </c>
      <c r="J30" s="19">
        <v>518</v>
      </c>
      <c r="K30" s="19">
        <v>-1805</v>
      </c>
      <c r="L30" s="19">
        <v>2323</v>
      </c>
      <c r="M30" s="51">
        <f>'Interest 1990-2002'!E13*1000</f>
        <v>2200</v>
      </c>
      <c r="N30" s="51">
        <f t="shared" si="0"/>
        <v>4523</v>
      </c>
      <c r="O30" s="51">
        <f>-Q29*'UK Public Sector Finances'!T30/100</f>
        <v>-8764.3951905196336</v>
      </c>
      <c r="P30" s="51">
        <f t="shared" si="1"/>
        <v>13287.395190519634</v>
      </c>
      <c r="Q30" s="51">
        <f t="shared" si="2"/>
        <v>139054.80625114485</v>
      </c>
    </row>
    <row r="31" spans="1:17" x14ac:dyDescent="0.2">
      <c r="A31" s="24" t="s">
        <v>43</v>
      </c>
      <c r="C31" s="19">
        <v>31769</v>
      </c>
      <c r="D31" s="19">
        <v>4507</v>
      </c>
      <c r="E31" s="19">
        <v>36275</v>
      </c>
      <c r="F31" s="19">
        <v>34526</v>
      </c>
      <c r="G31" s="19">
        <v>2480</v>
      </c>
      <c r="H31" s="19">
        <v>37005</v>
      </c>
      <c r="I31" s="19">
        <v>1430</v>
      </c>
      <c r="J31" s="19">
        <v>319</v>
      </c>
      <c r="K31" s="19">
        <v>1049</v>
      </c>
      <c r="L31" s="19">
        <v>-730</v>
      </c>
      <c r="M31" s="51">
        <f>'Interest 1990-2002'!E14*1000</f>
        <v>1859</v>
      </c>
      <c r="N31" s="51">
        <f t="shared" si="0"/>
        <v>1129</v>
      </c>
      <c r="O31" s="51">
        <f>-Q30*'UK Public Sector Finances'!T31/100</f>
        <v>-9208.5561270660528</v>
      </c>
      <c r="P31" s="51">
        <f t="shared" si="1"/>
        <v>10337.556127066053</v>
      </c>
      <c r="Q31" s="51">
        <f t="shared" si="2"/>
        <v>149392.36237821091</v>
      </c>
    </row>
    <row r="32" spans="1:17" x14ac:dyDescent="0.2">
      <c r="A32" s="24" t="s">
        <v>44</v>
      </c>
      <c r="C32" s="19">
        <v>32332</v>
      </c>
      <c r="D32" s="19">
        <v>4478</v>
      </c>
      <c r="E32" s="19">
        <v>36810</v>
      </c>
      <c r="F32" s="19">
        <v>37604</v>
      </c>
      <c r="G32" s="19">
        <v>3116</v>
      </c>
      <c r="H32" s="19">
        <v>40720</v>
      </c>
      <c r="I32" s="19">
        <v>1478</v>
      </c>
      <c r="J32" s="19">
        <v>-2272</v>
      </c>
      <c r="K32" s="19">
        <v>1638</v>
      </c>
      <c r="L32" s="19">
        <v>-3910</v>
      </c>
      <c r="M32" s="51">
        <f>'Interest 2002-2007'!B9</f>
        <v>1852</v>
      </c>
      <c r="N32" s="51">
        <f t="shared" si="0"/>
        <v>-2058</v>
      </c>
      <c r="O32" s="51">
        <f>-Q31*'UK Public Sector Finances'!T32/100</f>
        <v>-8882.2656817235002</v>
      </c>
      <c r="P32" s="51">
        <f t="shared" si="1"/>
        <v>6824.2656817235002</v>
      </c>
      <c r="Q32" s="51">
        <f t="shared" si="2"/>
        <v>156216.62805993442</v>
      </c>
    </row>
    <row r="33" spans="1:17" x14ac:dyDescent="0.2">
      <c r="A33" s="24" t="s">
        <v>45</v>
      </c>
      <c r="C33" s="19">
        <v>34575</v>
      </c>
      <c r="D33" s="19">
        <v>3728</v>
      </c>
      <c r="E33" s="19">
        <v>38302</v>
      </c>
      <c r="F33" s="19">
        <v>40680</v>
      </c>
      <c r="G33" s="19">
        <v>3285</v>
      </c>
      <c r="H33" s="19">
        <v>43966</v>
      </c>
      <c r="I33" s="19">
        <v>1505</v>
      </c>
      <c r="J33" s="19">
        <v>-3883</v>
      </c>
      <c r="K33" s="19">
        <v>1780</v>
      </c>
      <c r="L33" s="19">
        <v>-5664</v>
      </c>
      <c r="M33" s="51">
        <f>'Interest 2002-2007'!C9</f>
        <v>1956</v>
      </c>
      <c r="N33" s="51">
        <f t="shared" si="0"/>
        <v>-3708</v>
      </c>
      <c r="O33" s="51">
        <f>-Q32*'UK Public Sector Finances'!T33/100</f>
        <v>-9021.5861322863566</v>
      </c>
      <c r="P33" s="51">
        <f t="shared" si="1"/>
        <v>5313.5861322863566</v>
      </c>
      <c r="Q33" s="51">
        <f t="shared" si="2"/>
        <v>161530.21419222077</v>
      </c>
    </row>
    <row r="34" spans="1:17" x14ac:dyDescent="0.2">
      <c r="A34" s="24" t="s">
        <v>46</v>
      </c>
      <c r="C34" s="19">
        <v>36811</v>
      </c>
      <c r="D34" s="19">
        <v>4541</v>
      </c>
      <c r="E34" s="19">
        <v>41352</v>
      </c>
      <c r="F34" s="19">
        <v>42639</v>
      </c>
      <c r="G34" s="19">
        <v>4027</v>
      </c>
      <c r="H34" s="19">
        <v>46666</v>
      </c>
      <c r="I34" s="19">
        <v>1533</v>
      </c>
      <c r="J34" s="19">
        <v>-2820</v>
      </c>
      <c r="K34" s="19">
        <v>2494</v>
      </c>
      <c r="L34" s="19">
        <v>-5314</v>
      </c>
      <c r="M34" s="51">
        <f>'Interest 2002-2007'!D9</f>
        <v>2114</v>
      </c>
      <c r="N34" s="51">
        <f t="shared" si="0"/>
        <v>-3200</v>
      </c>
      <c r="O34" s="51">
        <f>-Q33*'UK Public Sector Finances'!T34/100</f>
        <v>-9144.5630872024612</v>
      </c>
      <c r="P34" s="51">
        <f t="shared" si="1"/>
        <v>5944.5630872024612</v>
      </c>
      <c r="Q34" s="51">
        <f t="shared" si="2"/>
        <v>167474.77727942323</v>
      </c>
    </row>
    <row r="35" spans="1:17" x14ac:dyDescent="0.2">
      <c r="A35" s="24" t="s">
        <v>47</v>
      </c>
      <c r="C35" s="19">
        <v>39689</v>
      </c>
      <c r="D35" s="19">
        <v>8017</v>
      </c>
      <c r="E35" s="19">
        <v>47706</v>
      </c>
      <c r="F35" s="19">
        <v>45555</v>
      </c>
      <c r="G35" s="19">
        <v>4452</v>
      </c>
      <c r="H35" s="19">
        <v>50007</v>
      </c>
      <c r="I35" s="19">
        <v>1586</v>
      </c>
      <c r="J35" s="19">
        <v>564</v>
      </c>
      <c r="K35" s="19">
        <v>2865</v>
      </c>
      <c r="L35" s="19">
        <v>-2301</v>
      </c>
      <c r="M35" s="51">
        <f>'Interest 2002-2007'!E9</f>
        <v>2261</v>
      </c>
      <c r="N35" s="51">
        <f t="shared" si="0"/>
        <v>-40</v>
      </c>
      <c r="O35" s="51">
        <f>-Q34*'UK Public Sector Finances'!T35/100</f>
        <v>-9366.0261573877669</v>
      </c>
      <c r="P35" s="51">
        <f t="shared" si="1"/>
        <v>9326.0261573877669</v>
      </c>
      <c r="Q35" s="51">
        <f t="shared" si="2"/>
        <v>176800.80343681099</v>
      </c>
    </row>
    <row r="36" spans="1:17" x14ac:dyDescent="0.2">
      <c r="A36" s="24" t="s">
        <v>48</v>
      </c>
      <c r="C36" s="19">
        <v>42063</v>
      </c>
      <c r="D36" s="19">
        <v>7504</v>
      </c>
      <c r="E36" s="19">
        <v>49568</v>
      </c>
      <c r="F36" s="19">
        <v>47679</v>
      </c>
      <c r="G36" s="19">
        <v>5183</v>
      </c>
      <c r="H36" s="19">
        <v>52861</v>
      </c>
      <c r="I36" s="19">
        <v>1602</v>
      </c>
      <c r="J36" s="19">
        <v>287</v>
      </c>
      <c r="K36" s="19">
        <v>3581</v>
      </c>
      <c r="L36" s="19">
        <v>-3294</v>
      </c>
      <c r="M36" s="51">
        <f>'Interest 2002-2007'!F9</f>
        <v>2415</v>
      </c>
      <c r="N36" s="51">
        <f t="shared" si="0"/>
        <v>-879</v>
      </c>
      <c r="O36" s="51">
        <f>-Q35*'UK Public Sector Finances'!T36/100</f>
        <v>-9890.0832314968684</v>
      </c>
      <c r="P36" s="51">
        <f t="shared" si="1"/>
        <v>9011.0832314968684</v>
      </c>
      <c r="Q36" s="51">
        <f t="shared" si="2"/>
        <v>185811.88666830785</v>
      </c>
    </row>
    <row r="37" spans="1:17" x14ac:dyDescent="0.2">
      <c r="A37" s="24" t="s">
        <v>49</v>
      </c>
      <c r="C37" s="19">
        <v>44815</v>
      </c>
      <c r="D37" s="19">
        <v>7112</v>
      </c>
      <c r="E37" s="19">
        <v>51927</v>
      </c>
      <c r="F37" s="19">
        <v>50696</v>
      </c>
      <c r="G37" s="19">
        <v>5229</v>
      </c>
      <c r="H37" s="19">
        <v>55925</v>
      </c>
      <c r="I37" s="19">
        <v>1684</v>
      </c>
      <c r="J37" s="19">
        <v>-453</v>
      </c>
      <c r="K37" s="19">
        <v>3544</v>
      </c>
      <c r="L37" s="19">
        <v>-3998</v>
      </c>
      <c r="M37" s="51">
        <f>'Interest 2007-2012'!B8</f>
        <v>2666</v>
      </c>
      <c r="N37" s="51">
        <f t="shared" si="0"/>
        <v>-1332</v>
      </c>
      <c r="O37" s="51">
        <f>-Q36*'UK Public Sector Finances'!T37/100</f>
        <v>-10716.355273510902</v>
      </c>
      <c r="P37" s="51">
        <f t="shared" si="1"/>
        <v>9384.3552735109024</v>
      </c>
      <c r="Q37" s="51">
        <f t="shared" si="2"/>
        <v>195196.24194181876</v>
      </c>
    </row>
    <row r="38" spans="1:17" x14ac:dyDescent="0.2">
      <c r="A38" s="24" t="s">
        <v>50</v>
      </c>
      <c r="C38" s="19">
        <v>43502</v>
      </c>
      <c r="D38" s="19">
        <v>11752</v>
      </c>
      <c r="E38" s="19">
        <v>55254</v>
      </c>
      <c r="F38" s="19">
        <v>52472</v>
      </c>
      <c r="G38" s="19">
        <v>6481</v>
      </c>
      <c r="H38" s="19">
        <v>58953</v>
      </c>
      <c r="I38" s="19">
        <v>1748</v>
      </c>
      <c r="J38" s="19">
        <v>1034</v>
      </c>
      <c r="K38" s="19">
        <v>4732</v>
      </c>
      <c r="L38" s="19">
        <v>-3699</v>
      </c>
      <c r="M38" s="51">
        <f>'Interest 2007-2012'!C8</f>
        <v>2681</v>
      </c>
      <c r="N38" s="51">
        <f t="shared" si="0"/>
        <v>-1018</v>
      </c>
      <c r="O38" s="51">
        <f>-Q37*'UK Public Sector Finances'!T38/100</f>
        <v>-9626.9612417519638</v>
      </c>
      <c r="P38" s="51">
        <f t="shared" si="1"/>
        <v>8608.9612417519638</v>
      </c>
      <c r="Q38" s="51">
        <f t="shared" si="2"/>
        <v>203805.20318357073</v>
      </c>
    </row>
    <row r="39" spans="1:17" x14ac:dyDescent="0.2">
      <c r="A39" s="24" t="s">
        <v>51</v>
      </c>
      <c r="C39" s="19">
        <v>41664</v>
      </c>
      <c r="D39" s="19">
        <v>5909</v>
      </c>
      <c r="E39" s="19">
        <v>47573</v>
      </c>
      <c r="F39" s="19">
        <v>55389</v>
      </c>
      <c r="G39" s="19">
        <v>6660</v>
      </c>
      <c r="H39" s="19">
        <v>62049</v>
      </c>
      <c r="I39" s="19">
        <v>1833</v>
      </c>
      <c r="J39" s="19">
        <v>-9649</v>
      </c>
      <c r="K39" s="19">
        <v>4826</v>
      </c>
      <c r="L39" s="19">
        <v>-14475</v>
      </c>
      <c r="M39" s="51">
        <f>'Interest 2007-2012'!D8</f>
        <v>2614</v>
      </c>
      <c r="N39" s="51">
        <f t="shared" si="0"/>
        <v>-11861</v>
      </c>
      <c r="O39" s="51">
        <f>-Q38*'UK Public Sector Finances'!T39/100</f>
        <v>-7878.2200977741049</v>
      </c>
      <c r="P39" s="51">
        <f t="shared" si="1"/>
        <v>-3982.7799022258951</v>
      </c>
      <c r="Q39" s="51">
        <f t="shared" si="2"/>
        <v>199822.42328134485</v>
      </c>
    </row>
    <row r="40" spans="1:17" x14ac:dyDescent="0.2">
      <c r="A40" s="24" t="s">
        <v>52</v>
      </c>
      <c r="C40" s="19">
        <v>44287</v>
      </c>
      <c r="D40" s="19">
        <v>8043</v>
      </c>
      <c r="E40" s="19">
        <v>52330</v>
      </c>
      <c r="F40" s="19">
        <v>58102</v>
      </c>
      <c r="G40" s="19">
        <v>5928</v>
      </c>
      <c r="H40" s="19">
        <v>64030</v>
      </c>
      <c r="I40" s="19">
        <v>1912</v>
      </c>
      <c r="J40" s="19">
        <v>-7684</v>
      </c>
      <c r="K40" s="19">
        <v>4017</v>
      </c>
      <c r="L40" s="19">
        <v>-11700</v>
      </c>
      <c r="M40" s="51">
        <f>'Interest 2007-2012'!E8</f>
        <v>3857</v>
      </c>
      <c r="N40" s="51">
        <f t="shared" si="0"/>
        <v>-7843</v>
      </c>
      <c r="O40" s="51">
        <f>-Q39*'UK Public Sector Finances'!T40/100</f>
        <v>-9717.6446175854016</v>
      </c>
      <c r="P40" s="51">
        <f t="shared" si="1"/>
        <v>1874.6446175854016</v>
      </c>
      <c r="Q40" s="51">
        <f t="shared" si="2"/>
        <v>201697.06789893025</v>
      </c>
    </row>
    <row r="41" spans="1:17" x14ac:dyDescent="0.2">
      <c r="A41" s="24" t="s">
        <v>62</v>
      </c>
      <c r="C41" s="19">
        <v>46297</v>
      </c>
      <c r="D41" s="19">
        <v>10573</v>
      </c>
      <c r="E41" s="19">
        <v>56871</v>
      </c>
      <c r="F41" s="19">
        <v>58263</v>
      </c>
      <c r="G41" s="19">
        <v>6193</v>
      </c>
      <c r="H41" s="19">
        <v>64457</v>
      </c>
      <c r="I41" s="19">
        <v>2006</v>
      </c>
      <c r="J41" s="19">
        <v>-3398</v>
      </c>
      <c r="K41" s="19">
        <v>4188</v>
      </c>
      <c r="L41" s="19">
        <v>-7586</v>
      </c>
      <c r="M41" s="51">
        <f>'Interest 2007-2012'!F8</f>
        <v>4072</v>
      </c>
      <c r="N41" s="51">
        <f t="shared" si="0"/>
        <v>-3514</v>
      </c>
      <c r="O41" s="51">
        <f>-Q40*'UK Public Sector Finances'!T41/100</f>
        <v>-9195.9850969068757</v>
      </c>
      <c r="P41" s="51">
        <f t="shared" si="1"/>
        <v>5681.9850969068757</v>
      </c>
      <c r="Q41" s="51">
        <f t="shared" si="2"/>
        <v>207379.05299583712</v>
      </c>
    </row>
    <row r="42" spans="1:17" x14ac:dyDescent="0.2">
      <c r="A42" s="61" t="s">
        <v>125</v>
      </c>
      <c r="B42" s="60"/>
      <c r="C42" s="62"/>
      <c r="D42" s="62"/>
      <c r="E42" s="62">
        <v>53147</v>
      </c>
      <c r="F42" s="62"/>
      <c r="G42" s="62"/>
      <c r="H42" s="62">
        <v>65205</v>
      </c>
      <c r="I42" s="62"/>
      <c r="J42" s="62"/>
      <c r="K42" s="62"/>
      <c r="L42" s="62">
        <f>E42-H42</f>
        <v>-12058</v>
      </c>
      <c r="M42" s="51">
        <f>'Interest 2013'!C4</f>
        <v>4020</v>
      </c>
      <c r="N42" s="51">
        <f t="shared" ref="N42" si="3">L42+M42</f>
        <v>-8038</v>
      </c>
      <c r="O42" s="51">
        <f>-Q41*'UK Public Sector Finances'!T42/100</f>
        <v>-8469.0525058058975</v>
      </c>
      <c r="P42" s="51">
        <f t="shared" ref="P42" si="4">N42-O42</f>
        <v>431.05250580589745</v>
      </c>
      <c r="Q42" s="51">
        <f t="shared" ref="Q42" si="5">Q41+P42</f>
        <v>207810.105501643</v>
      </c>
    </row>
    <row r="43" spans="1:17" x14ac:dyDescent="0.2">
      <c r="A43" s="24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55">
        <f>SUM(M10:M41)</f>
        <v>63777</v>
      </c>
      <c r="N43" s="55">
        <f>SUM(N10:N41)</f>
        <v>14437</v>
      </c>
      <c r="O43" s="55">
        <f>SUM(O10:O41)</f>
        <v>-201190.85299583708</v>
      </c>
      <c r="P43" s="55">
        <f>SUM(P10:P41)</f>
        <v>215627.85299583711</v>
      </c>
      <c r="Q43" s="75" t="s">
        <v>128</v>
      </c>
    </row>
    <row r="44" spans="1:17" x14ac:dyDescent="0.2">
      <c r="A44" s="21"/>
      <c r="B44" s="2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6" spans="1:17" x14ac:dyDescent="0.2">
      <c r="A46" s="12" t="s">
        <v>53</v>
      </c>
    </row>
    <row r="47" spans="1:17" x14ac:dyDescent="0.2">
      <c r="A47" s="60" t="s">
        <v>129</v>
      </c>
      <c r="B47" s="60"/>
      <c r="C47" s="60"/>
    </row>
    <row r="48" spans="1:17" x14ac:dyDescent="0.2">
      <c r="A48" s="12" t="s">
        <v>54</v>
      </c>
    </row>
  </sheetData>
  <mergeCells count="1">
    <mergeCell ref="A2:B5"/>
  </mergeCells>
  <phoneticPr fontId="12" type="noConversion"/>
  <pageMargins left="0.75" right="0.75" top="1" bottom="1" header="0.5" footer="0.5"/>
  <pageSetup paperSize="9" scale="66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18" sqref="A18"/>
    </sheetView>
  </sheetViews>
  <sheetFormatPr defaultRowHeight="12.75" x14ac:dyDescent="0.2"/>
  <cols>
    <col min="2" max="2" width="1.7109375" customWidth="1"/>
    <col min="3" max="3" width="4.7109375" customWidth="1"/>
  </cols>
  <sheetData>
    <row r="1" spans="1:6" x14ac:dyDescent="0.2">
      <c r="A1" t="s">
        <v>100</v>
      </c>
      <c r="D1" t="s">
        <v>102</v>
      </c>
      <c r="E1" t="s">
        <v>102</v>
      </c>
    </row>
    <row r="2" spans="1:6" x14ac:dyDescent="0.2">
      <c r="D2" t="s">
        <v>56</v>
      </c>
      <c r="E2" t="s">
        <v>67</v>
      </c>
    </row>
    <row r="3" spans="1:6" x14ac:dyDescent="0.2">
      <c r="A3">
        <v>1990</v>
      </c>
      <c r="B3" s="48" t="s">
        <v>101</v>
      </c>
      <c r="C3" s="48">
        <f>A3+1</f>
        <v>1991</v>
      </c>
      <c r="D3" s="57">
        <v>17.55</v>
      </c>
      <c r="E3" s="57">
        <v>1.44</v>
      </c>
    </row>
    <row r="4" spans="1:6" x14ac:dyDescent="0.2">
      <c r="A4" s="48">
        <f t="shared" ref="A4:A14" si="0">A3+1</f>
        <v>1991</v>
      </c>
      <c r="B4" s="48" t="s">
        <v>101</v>
      </c>
      <c r="C4" s="48">
        <f t="shared" ref="C4:C14" si="1">C3+1</f>
        <v>1992</v>
      </c>
      <c r="D4" s="50">
        <f>(D3*2+D6)/3</f>
        <v>18.099999999999998</v>
      </c>
      <c r="E4" s="50">
        <f>(E3*2+E6)/3</f>
        <v>1.5266666666666666</v>
      </c>
      <c r="F4" s="50" t="s">
        <v>103</v>
      </c>
    </row>
    <row r="5" spans="1:6" x14ac:dyDescent="0.2">
      <c r="A5" s="48">
        <f t="shared" si="0"/>
        <v>1992</v>
      </c>
      <c r="B5" s="48" t="s">
        <v>101</v>
      </c>
      <c r="C5" s="48">
        <f t="shared" si="1"/>
        <v>1993</v>
      </c>
      <c r="D5" s="50">
        <f>(D3+2*D6)/3</f>
        <v>18.650000000000002</v>
      </c>
      <c r="E5" s="50">
        <f>(E3+2*E6)/3</f>
        <v>1.6133333333333333</v>
      </c>
      <c r="F5" s="50" t="s">
        <v>103</v>
      </c>
    </row>
    <row r="6" spans="1:6" x14ac:dyDescent="0.2">
      <c r="A6" s="48">
        <f t="shared" si="0"/>
        <v>1993</v>
      </c>
      <c r="B6" s="48" t="s">
        <v>101</v>
      </c>
      <c r="C6" s="48">
        <f t="shared" si="1"/>
        <v>1994</v>
      </c>
      <c r="D6">
        <v>19.2</v>
      </c>
      <c r="E6">
        <v>1.7</v>
      </c>
    </row>
    <row r="7" spans="1:6" x14ac:dyDescent="0.2">
      <c r="A7" s="48">
        <f t="shared" si="0"/>
        <v>1994</v>
      </c>
      <c r="B7" s="48" t="s">
        <v>101</v>
      </c>
      <c r="C7" s="48">
        <f t="shared" si="1"/>
        <v>1995</v>
      </c>
      <c r="D7">
        <v>22</v>
      </c>
      <c r="E7">
        <v>1.9</v>
      </c>
    </row>
    <row r="8" spans="1:6" x14ac:dyDescent="0.2">
      <c r="A8" s="48">
        <f t="shared" si="0"/>
        <v>1995</v>
      </c>
      <c r="B8" s="48" t="s">
        <v>101</v>
      </c>
      <c r="C8" s="48">
        <f t="shared" si="1"/>
        <v>1996</v>
      </c>
      <c r="D8">
        <v>25</v>
      </c>
      <c r="E8">
        <v>2.1</v>
      </c>
    </row>
    <row r="9" spans="1:6" x14ac:dyDescent="0.2">
      <c r="A9" s="48">
        <f t="shared" si="0"/>
        <v>1996</v>
      </c>
      <c r="B9" s="48" t="s">
        <v>101</v>
      </c>
      <c r="C9" s="48">
        <f t="shared" si="1"/>
        <v>1997</v>
      </c>
      <c r="D9">
        <v>26.6</v>
      </c>
      <c r="E9">
        <v>2.2999999999999998</v>
      </c>
    </row>
    <row r="10" spans="1:6" x14ac:dyDescent="0.2">
      <c r="A10" s="48">
        <f t="shared" si="0"/>
        <v>1997</v>
      </c>
      <c r="B10" s="48" t="s">
        <v>101</v>
      </c>
      <c r="C10" s="48">
        <f t="shared" si="1"/>
        <v>1998</v>
      </c>
      <c r="D10">
        <v>29.7</v>
      </c>
      <c r="E10">
        <v>2.5</v>
      </c>
      <c r="F10">
        <f>E10/D10</f>
        <v>8.4175084175084181E-2</v>
      </c>
    </row>
    <row r="11" spans="1:6" x14ac:dyDescent="0.2">
      <c r="A11" s="48">
        <f t="shared" si="0"/>
        <v>1998</v>
      </c>
      <c r="B11" s="48" t="s">
        <v>101</v>
      </c>
      <c r="C11" s="48">
        <f t="shared" si="1"/>
        <v>1999</v>
      </c>
      <c r="D11">
        <v>28.9</v>
      </c>
      <c r="E11">
        <v>2.4</v>
      </c>
      <c r="F11">
        <f>E11/D11</f>
        <v>8.3044982698961933E-2</v>
      </c>
    </row>
    <row r="12" spans="1:6" x14ac:dyDescent="0.2">
      <c r="A12" s="48">
        <f t="shared" si="0"/>
        <v>1999</v>
      </c>
      <c r="B12" s="48" t="s">
        <v>101</v>
      </c>
      <c r="C12" s="48">
        <f t="shared" si="1"/>
        <v>2000</v>
      </c>
      <c r="D12">
        <v>24.9</v>
      </c>
      <c r="E12">
        <v>2.1</v>
      </c>
      <c r="F12">
        <f>E12/D12</f>
        <v>8.4337349397590369E-2</v>
      </c>
    </row>
    <row r="13" spans="1:6" x14ac:dyDescent="0.2">
      <c r="A13" s="48">
        <f t="shared" si="0"/>
        <v>2000</v>
      </c>
      <c r="B13" s="48" t="s">
        <v>101</v>
      </c>
      <c r="C13" s="48">
        <f t="shared" si="1"/>
        <v>2001</v>
      </c>
      <c r="D13">
        <v>26.4</v>
      </c>
      <c r="E13">
        <v>2.2000000000000002</v>
      </c>
      <c r="F13">
        <f>E13/D13</f>
        <v>8.3333333333333343E-2</v>
      </c>
    </row>
    <row r="14" spans="1:6" x14ac:dyDescent="0.2">
      <c r="A14" s="48">
        <f t="shared" si="0"/>
        <v>2001</v>
      </c>
      <c r="B14" s="48" t="s">
        <v>101</v>
      </c>
      <c r="C14" s="48">
        <f t="shared" si="1"/>
        <v>2002</v>
      </c>
      <c r="D14">
        <v>22.492999999999999</v>
      </c>
      <c r="E14">
        <v>1.859</v>
      </c>
      <c r="F14">
        <f>E14/D14</f>
        <v>8.2647934913084073E-2</v>
      </c>
    </row>
    <row r="16" spans="1:6" x14ac:dyDescent="0.2">
      <c r="A16" t="s">
        <v>104</v>
      </c>
    </row>
    <row r="18" spans="1:1" x14ac:dyDescent="0.2">
      <c r="A18" s="57" t="s">
        <v>115</v>
      </c>
    </row>
  </sheetData>
  <phoneticPr fontId="1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defaultRowHeight="12.75" x14ac:dyDescent="0.2"/>
  <cols>
    <col min="2" max="2" width="1.7109375" customWidth="1"/>
    <col min="3" max="3" width="4.7109375" customWidth="1"/>
  </cols>
  <sheetData>
    <row r="1" spans="1:5" x14ac:dyDescent="0.2">
      <c r="A1" t="s">
        <v>100</v>
      </c>
      <c r="D1" t="s">
        <v>102</v>
      </c>
      <c r="E1" t="s">
        <v>102</v>
      </c>
    </row>
    <row r="2" spans="1:5" x14ac:dyDescent="0.2">
      <c r="D2" t="s">
        <v>56</v>
      </c>
      <c r="E2" s="50" t="s">
        <v>67</v>
      </c>
    </row>
    <row r="3" spans="1:5" x14ac:dyDescent="0.2">
      <c r="A3">
        <v>1980</v>
      </c>
      <c r="B3" s="48" t="s">
        <v>101</v>
      </c>
      <c r="C3" s="48">
        <f>A3+1</f>
        <v>1981</v>
      </c>
      <c r="D3" s="52">
        <v>13.2</v>
      </c>
      <c r="E3" s="50">
        <f>0.084*D3</f>
        <v>1.1088</v>
      </c>
    </row>
    <row r="4" spans="1:5" x14ac:dyDescent="0.2">
      <c r="A4" s="48">
        <f t="shared" ref="A4:A13" si="0">A3+1</f>
        <v>1981</v>
      </c>
      <c r="B4" s="48" t="s">
        <v>101</v>
      </c>
      <c r="C4" s="48">
        <f t="shared" ref="C4:C13" si="1">C3+1</f>
        <v>1982</v>
      </c>
      <c r="D4" s="52">
        <v>14.3</v>
      </c>
      <c r="E4" s="50">
        <f t="shared" ref="E4:E13" si="2">0.084*D4</f>
        <v>1.2012</v>
      </c>
    </row>
    <row r="5" spans="1:5" x14ac:dyDescent="0.2">
      <c r="A5" s="48">
        <f t="shared" si="0"/>
        <v>1982</v>
      </c>
      <c r="B5" s="48" t="s">
        <v>101</v>
      </c>
      <c r="C5" s="48">
        <f t="shared" si="1"/>
        <v>1983</v>
      </c>
      <c r="D5" s="52">
        <v>13.9</v>
      </c>
      <c r="E5" s="50">
        <f t="shared" si="2"/>
        <v>1.1676000000000002</v>
      </c>
    </row>
    <row r="6" spans="1:5" x14ac:dyDescent="0.2">
      <c r="A6" s="48">
        <f t="shared" si="0"/>
        <v>1983</v>
      </c>
      <c r="B6" s="48" t="s">
        <v>101</v>
      </c>
      <c r="C6" s="48">
        <f t="shared" si="1"/>
        <v>1984</v>
      </c>
      <c r="D6" s="52">
        <v>14.4</v>
      </c>
      <c r="E6" s="50">
        <f t="shared" si="2"/>
        <v>1.2096</v>
      </c>
    </row>
    <row r="7" spans="1:5" x14ac:dyDescent="0.2">
      <c r="A7" s="48">
        <f t="shared" si="0"/>
        <v>1984</v>
      </c>
      <c r="B7" s="48" t="s">
        <v>101</v>
      </c>
      <c r="C7" s="48">
        <f t="shared" si="1"/>
        <v>1985</v>
      </c>
      <c r="D7" s="52">
        <v>16</v>
      </c>
      <c r="E7" s="50">
        <f t="shared" si="2"/>
        <v>1.3440000000000001</v>
      </c>
    </row>
    <row r="8" spans="1:5" x14ac:dyDescent="0.2">
      <c r="A8" s="48">
        <f t="shared" si="0"/>
        <v>1985</v>
      </c>
      <c r="B8" s="48" t="s">
        <v>101</v>
      </c>
      <c r="C8" s="48">
        <f t="shared" si="1"/>
        <v>1986</v>
      </c>
      <c r="D8">
        <v>17.8</v>
      </c>
      <c r="E8" s="50">
        <f t="shared" si="2"/>
        <v>1.4952000000000001</v>
      </c>
    </row>
    <row r="9" spans="1:5" x14ac:dyDescent="0.2">
      <c r="A9" s="48">
        <f t="shared" si="0"/>
        <v>1986</v>
      </c>
      <c r="B9" s="48" t="s">
        <v>101</v>
      </c>
      <c r="C9" s="48">
        <f t="shared" si="1"/>
        <v>1987</v>
      </c>
      <c r="D9">
        <v>17.600000000000001</v>
      </c>
      <c r="E9" s="50">
        <f t="shared" si="2"/>
        <v>1.4784000000000002</v>
      </c>
    </row>
    <row r="10" spans="1:5" x14ac:dyDescent="0.2">
      <c r="A10" s="48">
        <f t="shared" si="0"/>
        <v>1987</v>
      </c>
      <c r="B10" s="48" t="s">
        <v>101</v>
      </c>
      <c r="C10" s="48">
        <f t="shared" si="1"/>
        <v>1988</v>
      </c>
      <c r="D10">
        <v>18</v>
      </c>
      <c r="E10" s="50">
        <f t="shared" si="2"/>
        <v>1.512</v>
      </c>
    </row>
    <row r="11" spans="1:5" x14ac:dyDescent="0.2">
      <c r="A11" s="48">
        <f t="shared" si="0"/>
        <v>1988</v>
      </c>
      <c r="B11" s="48" t="s">
        <v>101</v>
      </c>
      <c r="C11" s="48">
        <f t="shared" si="1"/>
        <v>1989</v>
      </c>
      <c r="D11">
        <v>18.5</v>
      </c>
      <c r="E11" s="50">
        <f t="shared" si="2"/>
        <v>1.554</v>
      </c>
    </row>
    <row r="12" spans="1:5" x14ac:dyDescent="0.2">
      <c r="A12" s="48">
        <f t="shared" si="0"/>
        <v>1989</v>
      </c>
      <c r="B12" s="48" t="s">
        <v>101</v>
      </c>
      <c r="C12" s="48">
        <f t="shared" si="1"/>
        <v>1990</v>
      </c>
      <c r="D12">
        <v>18.8</v>
      </c>
      <c r="E12" s="50">
        <f t="shared" si="2"/>
        <v>1.5792000000000002</v>
      </c>
    </row>
    <row r="13" spans="1:5" x14ac:dyDescent="0.2">
      <c r="A13" s="48">
        <f t="shared" si="0"/>
        <v>1990</v>
      </c>
      <c r="B13" s="48" t="s">
        <v>101</v>
      </c>
      <c r="C13" s="48">
        <f t="shared" si="1"/>
        <v>1991</v>
      </c>
      <c r="D13">
        <v>18.600000000000001</v>
      </c>
      <c r="E13" s="50">
        <f t="shared" si="2"/>
        <v>1.5624000000000002</v>
      </c>
    </row>
    <row r="14" spans="1:5" x14ac:dyDescent="0.2">
      <c r="E14" s="50" t="s">
        <v>106</v>
      </c>
    </row>
    <row r="15" spans="1:5" x14ac:dyDescent="0.2">
      <c r="A15" t="s">
        <v>105</v>
      </c>
    </row>
    <row r="17" spans="1:1" x14ac:dyDescent="0.2">
      <c r="A17" s="56" t="s">
        <v>114</v>
      </c>
    </row>
  </sheetData>
  <phoneticPr fontId="1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B16" sqref="B16:F16"/>
    </sheetView>
  </sheetViews>
  <sheetFormatPr defaultRowHeight="12.75" x14ac:dyDescent="0.2"/>
  <cols>
    <col min="1" max="1" width="15.7109375" customWidth="1"/>
  </cols>
  <sheetData>
    <row r="1" spans="1:11" ht="15.75" x14ac:dyDescent="0.2">
      <c r="A1" s="42" t="s">
        <v>93</v>
      </c>
    </row>
    <row r="2" spans="1:11" ht="13.5" thickBot="1" x14ac:dyDescent="0.25"/>
    <row r="3" spans="1:11" ht="13.5" thickBot="1" x14ac:dyDescent="0.25">
      <c r="A3" s="102"/>
      <c r="B3" s="99" t="s">
        <v>66</v>
      </c>
      <c r="C3" s="100"/>
      <c r="D3" s="100"/>
      <c r="E3" s="100"/>
      <c r="F3" s="100"/>
      <c r="G3" s="100"/>
      <c r="H3" s="100"/>
      <c r="I3" s="100"/>
      <c r="J3" s="100"/>
      <c r="K3" s="101"/>
    </row>
    <row r="4" spans="1:11" ht="13.5" thickBot="1" x14ac:dyDescent="0.25">
      <c r="A4" s="103"/>
      <c r="B4" s="99" t="s">
        <v>67</v>
      </c>
      <c r="C4" s="100"/>
      <c r="D4" s="100"/>
      <c r="E4" s="100"/>
      <c r="F4" s="101"/>
      <c r="G4" s="99" t="s">
        <v>56</v>
      </c>
      <c r="H4" s="100"/>
      <c r="I4" s="100"/>
      <c r="J4" s="100"/>
      <c r="K4" s="101"/>
    </row>
    <row r="5" spans="1:11" ht="26.25" thickBot="1" x14ac:dyDescent="0.25">
      <c r="A5" s="104"/>
      <c r="B5" s="43" t="s">
        <v>94</v>
      </c>
      <c r="C5" s="43" t="s">
        <v>95</v>
      </c>
      <c r="D5" s="43" t="s">
        <v>96</v>
      </c>
      <c r="E5" s="43" t="s">
        <v>97</v>
      </c>
      <c r="F5" s="43" t="s">
        <v>98</v>
      </c>
      <c r="G5" s="43" t="s">
        <v>94</v>
      </c>
      <c r="H5" s="43" t="s">
        <v>95</v>
      </c>
      <c r="I5" s="43" t="s">
        <v>96</v>
      </c>
      <c r="J5" s="43" t="s">
        <v>97</v>
      </c>
      <c r="K5" s="43" t="s">
        <v>98</v>
      </c>
    </row>
    <row r="6" spans="1:11" ht="13.5" thickBot="1" x14ac:dyDescent="0.25">
      <c r="A6" s="99" t="s">
        <v>99</v>
      </c>
      <c r="B6" s="100"/>
      <c r="C6" s="100"/>
      <c r="D6" s="100"/>
      <c r="E6" s="100"/>
      <c r="F6" s="100"/>
      <c r="G6" s="100"/>
      <c r="H6" s="100"/>
      <c r="I6" s="100"/>
      <c r="J6" s="100"/>
      <c r="K6" s="101"/>
    </row>
    <row r="7" spans="1:11" ht="39" thickBot="1" x14ac:dyDescent="0.25">
      <c r="A7" s="43" t="s">
        <v>74</v>
      </c>
      <c r="B7" s="44">
        <v>386</v>
      </c>
      <c r="C7" s="44">
        <v>412</v>
      </c>
      <c r="D7" s="44">
        <v>455</v>
      </c>
      <c r="E7" s="44">
        <v>459</v>
      </c>
      <c r="F7" s="44">
        <v>473</v>
      </c>
      <c r="G7" s="45">
        <v>4538</v>
      </c>
      <c r="H7" s="45">
        <v>4856</v>
      </c>
      <c r="I7" s="45">
        <v>5364</v>
      </c>
      <c r="J7" s="45">
        <v>5427</v>
      </c>
      <c r="K7" s="45">
        <v>5645</v>
      </c>
    </row>
    <row r="8" spans="1:11" ht="26.25" thickBot="1" x14ac:dyDescent="0.25">
      <c r="A8" s="43" t="s">
        <v>75</v>
      </c>
      <c r="B8" s="44">
        <v>363</v>
      </c>
      <c r="C8" s="44">
        <v>418</v>
      </c>
      <c r="D8" s="44">
        <v>449</v>
      </c>
      <c r="E8" s="44">
        <v>492</v>
      </c>
      <c r="F8" s="44">
        <v>499</v>
      </c>
      <c r="G8" s="45">
        <v>4259</v>
      </c>
      <c r="H8" s="45">
        <v>4918</v>
      </c>
      <c r="I8" s="45">
        <v>5289</v>
      </c>
      <c r="J8" s="45">
        <v>5819</v>
      </c>
      <c r="K8" s="45">
        <v>5908</v>
      </c>
    </row>
    <row r="9" spans="1:11" ht="26.25" thickBot="1" x14ac:dyDescent="0.25">
      <c r="A9" s="46" t="s">
        <v>76</v>
      </c>
      <c r="B9" s="47">
        <v>1852</v>
      </c>
      <c r="C9" s="47">
        <v>1956</v>
      </c>
      <c r="D9" s="47">
        <v>2114</v>
      </c>
      <c r="E9" s="47">
        <v>2261</v>
      </c>
      <c r="F9" s="47">
        <v>2415</v>
      </c>
      <c r="G9" s="47">
        <v>21739</v>
      </c>
      <c r="H9" s="47">
        <v>23041</v>
      </c>
      <c r="I9" s="47">
        <v>24916</v>
      </c>
      <c r="J9" s="47">
        <v>26735</v>
      </c>
      <c r="K9" s="47">
        <v>28592</v>
      </c>
    </row>
    <row r="10" spans="1:11" ht="13.5" thickBot="1" x14ac:dyDescent="0.25">
      <c r="A10" s="43" t="s">
        <v>77</v>
      </c>
      <c r="B10" s="45">
        <v>2303</v>
      </c>
      <c r="C10" s="45">
        <v>2439</v>
      </c>
      <c r="D10" s="45">
        <v>2538</v>
      </c>
      <c r="E10" s="45">
        <v>2583</v>
      </c>
      <c r="F10" s="45">
        <v>2722</v>
      </c>
      <c r="G10" s="45">
        <v>27027</v>
      </c>
      <c r="H10" s="45">
        <v>28723</v>
      </c>
      <c r="I10" s="45">
        <v>29913</v>
      </c>
      <c r="J10" s="45">
        <v>30536</v>
      </c>
      <c r="K10" s="45">
        <v>32227</v>
      </c>
    </row>
    <row r="11" spans="1:11" ht="26.25" thickBot="1" x14ac:dyDescent="0.25">
      <c r="A11" s="43" t="s">
        <v>78</v>
      </c>
      <c r="B11" s="44">
        <v>136</v>
      </c>
      <c r="C11" s="44">
        <v>143</v>
      </c>
      <c r="D11" s="44">
        <v>158</v>
      </c>
      <c r="E11" s="44">
        <v>141</v>
      </c>
      <c r="F11" s="44">
        <v>147</v>
      </c>
      <c r="G11" s="45">
        <v>1591</v>
      </c>
      <c r="H11" s="45">
        <v>1680</v>
      </c>
      <c r="I11" s="45">
        <v>1862</v>
      </c>
      <c r="J11" s="45">
        <v>1663</v>
      </c>
      <c r="K11" s="45">
        <v>1743</v>
      </c>
    </row>
  </sheetData>
  <mergeCells count="5">
    <mergeCell ref="A6:K6"/>
    <mergeCell ref="A3:A5"/>
    <mergeCell ref="B3:K3"/>
    <mergeCell ref="B4:F4"/>
    <mergeCell ref="G4:K4"/>
  </mergeCells>
  <phoneticPr fontId="1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13" workbookViewId="0">
      <selection activeCell="N12" sqref="N12"/>
    </sheetView>
  </sheetViews>
  <sheetFormatPr defaultRowHeight="12.75" x14ac:dyDescent="0.2"/>
  <sheetData>
    <row r="1" spans="1:11" ht="15.75" thickBot="1" x14ac:dyDescent="0.25">
      <c r="A1" s="105" t="s">
        <v>65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3.5" thickBot="1" x14ac:dyDescent="0.25">
      <c r="A2" s="107"/>
      <c r="B2" s="110" t="s">
        <v>66</v>
      </c>
      <c r="C2" s="111"/>
      <c r="D2" s="111"/>
      <c r="E2" s="111"/>
      <c r="F2" s="111"/>
      <c r="G2" s="111"/>
      <c r="H2" s="111"/>
      <c r="I2" s="111"/>
      <c r="J2" s="111"/>
      <c r="K2" s="112"/>
    </row>
    <row r="3" spans="1:11" ht="13.5" thickBot="1" x14ac:dyDescent="0.25">
      <c r="A3" s="108"/>
      <c r="B3" s="113" t="s">
        <v>67</v>
      </c>
      <c r="C3" s="114"/>
      <c r="D3" s="114"/>
      <c r="E3" s="114"/>
      <c r="F3" s="114"/>
      <c r="G3" s="115" t="s">
        <v>56</v>
      </c>
      <c r="H3" s="114"/>
      <c r="I3" s="114"/>
      <c r="J3" s="114"/>
      <c r="K3" s="116"/>
    </row>
    <row r="4" spans="1:11" ht="13.5" thickBot="1" x14ac:dyDescent="0.25">
      <c r="A4" s="109"/>
      <c r="B4" s="25" t="s">
        <v>68</v>
      </c>
      <c r="C4" s="26" t="s">
        <v>69</v>
      </c>
      <c r="D4" s="26" t="s">
        <v>70</v>
      </c>
      <c r="E4" s="26" t="s">
        <v>71</v>
      </c>
      <c r="F4" s="26" t="s">
        <v>72</v>
      </c>
      <c r="G4" s="87" t="s">
        <v>68</v>
      </c>
      <c r="H4" s="26" t="s">
        <v>69</v>
      </c>
      <c r="I4" s="26" t="s">
        <v>70</v>
      </c>
      <c r="J4" s="26" t="s">
        <v>71</v>
      </c>
      <c r="K4" s="68" t="s">
        <v>72</v>
      </c>
    </row>
    <row r="5" spans="1:11" ht="33.75" x14ac:dyDescent="0.2">
      <c r="A5" s="27" t="s">
        <v>73</v>
      </c>
      <c r="B5" s="94"/>
      <c r="C5" s="64"/>
      <c r="D5" s="64"/>
      <c r="E5" s="64"/>
      <c r="F5" s="64"/>
      <c r="G5" s="88"/>
      <c r="H5" s="64"/>
      <c r="I5" s="64"/>
      <c r="J5" s="64"/>
      <c r="K5" s="69"/>
    </row>
    <row r="6" spans="1:11" ht="45" x14ac:dyDescent="0.2">
      <c r="A6" s="28" t="s">
        <v>74</v>
      </c>
      <c r="B6" s="29">
        <v>418</v>
      </c>
      <c r="C6" s="65">
        <v>461</v>
      </c>
      <c r="D6" s="65">
        <v>430</v>
      </c>
      <c r="E6" s="65">
        <v>407</v>
      </c>
      <c r="F6" s="65">
        <v>412</v>
      </c>
      <c r="G6" s="89">
        <v>4977</v>
      </c>
      <c r="H6" s="67">
        <v>5495</v>
      </c>
      <c r="I6" s="67">
        <v>5144</v>
      </c>
      <c r="J6" s="67">
        <v>4877</v>
      </c>
      <c r="K6" s="72">
        <v>4956</v>
      </c>
    </row>
    <row r="7" spans="1:11" ht="33.75" x14ac:dyDescent="0.2">
      <c r="A7" s="28" t="s">
        <v>75</v>
      </c>
      <c r="B7" s="29">
        <v>550</v>
      </c>
      <c r="C7" s="65">
        <v>589</v>
      </c>
      <c r="D7" s="65">
        <v>653</v>
      </c>
      <c r="E7" s="65">
        <v>726</v>
      </c>
      <c r="F7" s="65">
        <v>732</v>
      </c>
      <c r="G7" s="89">
        <v>6518</v>
      </c>
      <c r="H7" s="67">
        <v>6998</v>
      </c>
      <c r="I7" s="67">
        <v>7767</v>
      </c>
      <c r="J7" s="67">
        <v>8651</v>
      </c>
      <c r="K7" s="72">
        <v>8739</v>
      </c>
    </row>
    <row r="8" spans="1:11" ht="45" x14ac:dyDescent="0.2">
      <c r="A8" s="40" t="s">
        <v>76</v>
      </c>
      <c r="B8" s="41">
        <v>2666</v>
      </c>
      <c r="C8" s="66">
        <v>2681</v>
      </c>
      <c r="D8" s="66">
        <v>2614</v>
      </c>
      <c r="E8" s="66">
        <v>3857</v>
      </c>
      <c r="F8" s="66">
        <v>4072</v>
      </c>
      <c r="G8" s="90">
        <v>31596</v>
      </c>
      <c r="H8" s="66">
        <v>31830</v>
      </c>
      <c r="I8" s="66">
        <v>31091</v>
      </c>
      <c r="J8" s="66">
        <v>45970</v>
      </c>
      <c r="K8" s="71">
        <v>48613</v>
      </c>
    </row>
    <row r="9" spans="1:11" x14ac:dyDescent="0.2">
      <c r="A9" s="31" t="s">
        <v>77</v>
      </c>
      <c r="B9" s="30">
        <v>2832</v>
      </c>
      <c r="C9" s="67">
        <v>3091</v>
      </c>
      <c r="D9" s="67">
        <v>3162</v>
      </c>
      <c r="E9" s="67">
        <v>3282</v>
      </c>
      <c r="F9" s="67">
        <v>3270</v>
      </c>
      <c r="G9" s="89">
        <v>33573</v>
      </c>
      <c r="H9" s="67">
        <v>36704</v>
      </c>
      <c r="I9" s="67">
        <v>37601</v>
      </c>
      <c r="J9" s="67">
        <v>39117</v>
      </c>
      <c r="K9" s="72">
        <v>39032</v>
      </c>
    </row>
    <row r="10" spans="1:11" ht="22.5" x14ac:dyDescent="0.2">
      <c r="A10" s="31" t="s">
        <v>78</v>
      </c>
      <c r="B10" s="29">
        <v>175</v>
      </c>
      <c r="C10" s="65">
        <v>176</v>
      </c>
      <c r="D10" s="65">
        <v>185</v>
      </c>
      <c r="E10" s="65">
        <v>149</v>
      </c>
      <c r="F10" s="65">
        <v>142</v>
      </c>
      <c r="G10" s="89">
        <v>2073</v>
      </c>
      <c r="H10" s="67">
        <v>2090</v>
      </c>
      <c r="I10" s="67">
        <v>2200</v>
      </c>
      <c r="J10" s="67">
        <v>1774</v>
      </c>
      <c r="K10" s="72">
        <v>1693</v>
      </c>
    </row>
    <row r="11" spans="1:11" ht="22.5" x14ac:dyDescent="0.2">
      <c r="A11" s="31" t="s">
        <v>79</v>
      </c>
      <c r="B11" s="29"/>
      <c r="C11" s="65"/>
      <c r="D11" s="65"/>
      <c r="E11" s="65"/>
      <c r="F11" s="65"/>
      <c r="G11" s="91"/>
      <c r="H11" s="65"/>
      <c r="I11" s="65"/>
      <c r="J11" s="65"/>
      <c r="K11" s="70"/>
    </row>
    <row r="12" spans="1:11" ht="67.5" x14ac:dyDescent="0.2">
      <c r="A12" s="28" t="s">
        <v>80</v>
      </c>
      <c r="B12" s="29">
        <v>106</v>
      </c>
      <c r="C12" s="65">
        <v>811</v>
      </c>
      <c r="D12" s="65">
        <v>421</v>
      </c>
      <c r="E12" s="65">
        <v>-69</v>
      </c>
      <c r="F12" s="65">
        <v>-51</v>
      </c>
      <c r="G12" s="89">
        <v>1282</v>
      </c>
      <c r="H12" s="67">
        <v>9662</v>
      </c>
      <c r="I12" s="67">
        <v>5040</v>
      </c>
      <c r="J12" s="65">
        <v>-797</v>
      </c>
      <c r="K12" s="70">
        <v>-584</v>
      </c>
    </row>
    <row r="13" spans="1:11" ht="45" x14ac:dyDescent="0.2">
      <c r="A13" s="28" t="s">
        <v>81</v>
      </c>
      <c r="B13" s="29">
        <v>50</v>
      </c>
      <c r="C13" s="65">
        <v>48</v>
      </c>
      <c r="D13" s="65">
        <v>46</v>
      </c>
      <c r="E13" s="65">
        <v>46</v>
      </c>
      <c r="F13" s="65">
        <v>60</v>
      </c>
      <c r="G13" s="91">
        <v>598</v>
      </c>
      <c r="H13" s="65">
        <v>570</v>
      </c>
      <c r="I13" s="65">
        <v>556</v>
      </c>
      <c r="J13" s="65">
        <v>552</v>
      </c>
      <c r="K13" s="70">
        <v>720</v>
      </c>
    </row>
    <row r="14" spans="1:11" ht="33.75" x14ac:dyDescent="0.2">
      <c r="A14" s="28" t="s">
        <v>82</v>
      </c>
      <c r="B14" s="29">
        <v>1</v>
      </c>
      <c r="C14" s="65">
        <v>1</v>
      </c>
      <c r="D14" s="65">
        <v>2</v>
      </c>
      <c r="E14" s="65">
        <v>0</v>
      </c>
      <c r="F14" s="65">
        <v>0</v>
      </c>
      <c r="G14" s="91">
        <v>9</v>
      </c>
      <c r="H14" s="65">
        <v>14</v>
      </c>
      <c r="I14" s="65">
        <v>21</v>
      </c>
      <c r="J14" s="65">
        <v>2</v>
      </c>
      <c r="K14" s="70">
        <v>1</v>
      </c>
    </row>
    <row r="15" spans="1:11" ht="56.25" x14ac:dyDescent="0.2">
      <c r="A15" s="28" t="s">
        <v>83</v>
      </c>
      <c r="B15" s="29">
        <v>0</v>
      </c>
      <c r="C15" s="65">
        <v>0</v>
      </c>
      <c r="D15" s="65">
        <v>0</v>
      </c>
      <c r="E15" s="65">
        <v>0</v>
      </c>
      <c r="F15" s="65">
        <v>0</v>
      </c>
      <c r="G15" s="91">
        <v>1</v>
      </c>
      <c r="H15" s="65">
        <v>1</v>
      </c>
      <c r="I15" s="65">
        <v>0</v>
      </c>
      <c r="J15" s="65">
        <v>0</v>
      </c>
      <c r="K15" s="70">
        <v>0</v>
      </c>
    </row>
    <row r="16" spans="1:11" ht="22.5" x14ac:dyDescent="0.2">
      <c r="A16" s="28" t="s">
        <v>84</v>
      </c>
      <c r="B16" s="29">
        <v>24</v>
      </c>
      <c r="C16" s="65">
        <v>28</v>
      </c>
      <c r="D16" s="65">
        <v>27</v>
      </c>
      <c r="E16" s="65">
        <v>25</v>
      </c>
      <c r="F16" s="65">
        <v>25</v>
      </c>
      <c r="G16" s="91">
        <v>396</v>
      </c>
      <c r="H16" s="65">
        <v>362</v>
      </c>
      <c r="I16" s="65">
        <v>343</v>
      </c>
      <c r="J16" s="65">
        <v>308</v>
      </c>
      <c r="K16" s="70">
        <v>317</v>
      </c>
    </row>
    <row r="17" spans="1:11" ht="22.5" x14ac:dyDescent="0.2">
      <c r="A17" s="31" t="s">
        <v>85</v>
      </c>
      <c r="B17" s="29">
        <v>119</v>
      </c>
      <c r="C17" s="65">
        <v>96</v>
      </c>
      <c r="D17" s="65">
        <v>160</v>
      </c>
      <c r="E17" s="65">
        <v>192</v>
      </c>
      <c r="F17" s="65">
        <v>181</v>
      </c>
      <c r="G17" s="89">
        <v>1422</v>
      </c>
      <c r="H17" s="67">
        <v>1144</v>
      </c>
      <c r="I17" s="67">
        <v>1913</v>
      </c>
      <c r="J17" s="67">
        <v>2299</v>
      </c>
      <c r="K17" s="72">
        <v>2156</v>
      </c>
    </row>
    <row r="18" spans="1:11" ht="45" x14ac:dyDescent="0.2">
      <c r="A18" s="31" t="s">
        <v>86</v>
      </c>
      <c r="B18" s="29">
        <v>0</v>
      </c>
      <c r="C18" s="65">
        <v>0</v>
      </c>
      <c r="D18" s="65">
        <v>0</v>
      </c>
      <c r="E18" s="65">
        <v>0</v>
      </c>
      <c r="F18" s="65">
        <v>0</v>
      </c>
      <c r="G18" s="91">
        <v>0</v>
      </c>
      <c r="H18" s="65">
        <v>0</v>
      </c>
      <c r="I18" s="65">
        <v>0</v>
      </c>
      <c r="J18" s="65">
        <v>0</v>
      </c>
      <c r="K18" s="70">
        <v>0</v>
      </c>
    </row>
    <row r="19" spans="1:11" x14ac:dyDescent="0.2">
      <c r="A19" s="31" t="s">
        <v>87</v>
      </c>
      <c r="B19" s="29">
        <v>78</v>
      </c>
      <c r="C19" s="65">
        <v>75</v>
      </c>
      <c r="D19" s="65">
        <v>85</v>
      </c>
      <c r="E19" s="65">
        <v>107</v>
      </c>
      <c r="F19" s="65">
        <v>77</v>
      </c>
      <c r="G19" s="91">
        <v>943</v>
      </c>
      <c r="H19" s="65">
        <v>904</v>
      </c>
      <c r="I19" s="67">
        <v>1018</v>
      </c>
      <c r="J19" s="67">
        <v>1275</v>
      </c>
      <c r="K19" s="70">
        <v>921</v>
      </c>
    </row>
    <row r="20" spans="1:11" ht="33.75" x14ac:dyDescent="0.2">
      <c r="A20" s="31" t="s">
        <v>88</v>
      </c>
      <c r="B20" s="29">
        <v>329</v>
      </c>
      <c r="C20" s="65">
        <v>322</v>
      </c>
      <c r="D20" s="65">
        <v>337</v>
      </c>
      <c r="E20" s="65">
        <v>327</v>
      </c>
      <c r="F20" s="65">
        <v>384</v>
      </c>
      <c r="G20" s="89">
        <v>3958</v>
      </c>
      <c r="H20" s="67">
        <v>3881</v>
      </c>
      <c r="I20" s="67">
        <v>4054</v>
      </c>
      <c r="J20" s="67">
        <v>3921</v>
      </c>
      <c r="K20" s="72">
        <v>4598</v>
      </c>
    </row>
    <row r="21" spans="1:11" ht="22.5" x14ac:dyDescent="0.2">
      <c r="A21" s="31" t="s">
        <v>89</v>
      </c>
      <c r="B21" s="29">
        <v>4</v>
      </c>
      <c r="C21" s="65">
        <v>3</v>
      </c>
      <c r="D21" s="65">
        <v>3</v>
      </c>
      <c r="E21" s="65">
        <v>0</v>
      </c>
      <c r="F21" s="65">
        <v>0</v>
      </c>
      <c r="G21" s="91">
        <v>43</v>
      </c>
      <c r="H21" s="65">
        <v>41</v>
      </c>
      <c r="I21" s="65">
        <v>41</v>
      </c>
      <c r="J21" s="65">
        <v>3</v>
      </c>
      <c r="K21" s="70">
        <v>3</v>
      </c>
    </row>
    <row r="22" spans="1:11" ht="22.5" x14ac:dyDescent="0.2">
      <c r="A22" s="31" t="s">
        <v>90</v>
      </c>
      <c r="B22" s="29">
        <v>247</v>
      </c>
      <c r="C22" s="65">
        <v>276</v>
      </c>
      <c r="D22" s="65">
        <v>294</v>
      </c>
      <c r="E22" s="65">
        <v>306</v>
      </c>
      <c r="F22" s="65">
        <v>333</v>
      </c>
      <c r="G22" s="89">
        <v>3078</v>
      </c>
      <c r="H22" s="67">
        <v>3434</v>
      </c>
      <c r="I22" s="67">
        <v>3675</v>
      </c>
      <c r="J22" s="67">
        <v>3840</v>
      </c>
      <c r="K22" s="72">
        <v>4182</v>
      </c>
    </row>
    <row r="23" spans="1:11" ht="34.5" thickBot="1" x14ac:dyDescent="0.25">
      <c r="A23" s="32" t="s">
        <v>91</v>
      </c>
      <c r="B23" s="33">
        <v>-105</v>
      </c>
      <c r="C23" s="34">
        <v>-484</v>
      </c>
      <c r="D23" s="34">
        <v>12</v>
      </c>
      <c r="E23" s="34">
        <v>242</v>
      </c>
      <c r="F23" s="34">
        <v>-662</v>
      </c>
      <c r="G23" s="92">
        <v>911</v>
      </c>
      <c r="H23" s="35">
        <v>-2414</v>
      </c>
      <c r="I23" s="35">
        <v>2925</v>
      </c>
      <c r="J23" s="35">
        <v>6419</v>
      </c>
      <c r="K23" s="95">
        <v>-3464</v>
      </c>
    </row>
    <row r="24" spans="1:11" ht="13.5" thickBot="1" x14ac:dyDescent="0.25">
      <c r="A24" s="36" t="s">
        <v>92</v>
      </c>
      <c r="B24" s="37">
        <v>7492</v>
      </c>
      <c r="C24" s="38">
        <v>8174</v>
      </c>
      <c r="D24" s="38">
        <v>8432</v>
      </c>
      <c r="E24" s="38">
        <v>9598</v>
      </c>
      <c r="F24" s="38">
        <v>8976</v>
      </c>
      <c r="G24" s="93">
        <v>91377</v>
      </c>
      <c r="H24" s="38">
        <v>100718</v>
      </c>
      <c r="I24" s="38">
        <v>103389</v>
      </c>
      <c r="J24" s="38">
        <v>118212</v>
      </c>
      <c r="K24" s="73">
        <v>111883</v>
      </c>
    </row>
    <row r="25" spans="1:11" x14ac:dyDescent="0.2">
      <c r="K25" s="39"/>
    </row>
  </sheetData>
  <mergeCells count="5">
    <mergeCell ref="A1:K1"/>
    <mergeCell ref="A2:A4"/>
    <mergeCell ref="B2:K2"/>
    <mergeCell ref="B3:F3"/>
    <mergeCell ref="G3:K3"/>
  </mergeCells>
  <phoneticPr fontId="14" type="noConversion"/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Charts</vt:lpstr>
      </vt:variant>
      <vt:variant>
        <vt:i4>6</vt:i4>
      </vt:variant>
    </vt:vector>
  </HeadingPairs>
  <TitlesOfParts>
    <vt:vector size="17" baseType="lpstr">
      <vt:lpstr>UK Public Sector Finances</vt:lpstr>
      <vt:lpstr>Scotland A</vt:lpstr>
      <vt:lpstr>Scotland B</vt:lpstr>
      <vt:lpstr>Scotland B (2)</vt:lpstr>
      <vt:lpstr>Scotland C</vt:lpstr>
      <vt:lpstr>Interest 1990-2002</vt:lpstr>
      <vt:lpstr>Interest 1980-91</vt:lpstr>
      <vt:lpstr>Interest 2002-2007</vt:lpstr>
      <vt:lpstr>Interest 2007-2012</vt:lpstr>
      <vt:lpstr>Interest 2013</vt:lpstr>
      <vt:lpstr>Summary</vt:lpstr>
      <vt:lpstr>Graph 1</vt:lpstr>
      <vt:lpstr>Graph 2</vt:lpstr>
      <vt:lpstr>Graph 3</vt:lpstr>
      <vt:lpstr>Graph 4</vt:lpstr>
      <vt:lpstr>Graph 5</vt:lpstr>
      <vt:lpstr>Graph 6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Stewart</dc:creator>
  <cp:lastModifiedBy>Hibernian</cp:lastModifiedBy>
  <cp:lastPrinted>2013-11-11T08:59:41Z</cp:lastPrinted>
  <dcterms:created xsi:type="dcterms:W3CDTF">2012-03-06T15:29:45Z</dcterms:created>
  <dcterms:modified xsi:type="dcterms:W3CDTF">2014-08-17T12:47:07Z</dcterms:modified>
</cp:coreProperties>
</file>